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<sst xmlns="http://schemas.openxmlformats.org/spreadsheetml/2006/main" count="16" uniqueCount="15">
  <si>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DC resistance of the loudspeaker:</t>
  </si>
  <si>
    <r>
      <t>Voice coil inductance (L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</si>
  <si>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t>[mH]</t>
  </si>
  <si>
    <t>[Ω]</t>
  </si>
  <si>
    <t>Z</t>
  </si>
  <si>
    <t>Frequency</t>
  </si>
  <si>
    <t>s</t>
  </si>
  <si>
    <t>[uF]</t>
  </si>
  <si>
    <r>
      <t>R</t>
    </r>
    <r>
      <rPr>
        <vertAlign val="subscript"/>
        <sz val="10"/>
        <rFont val="Arial"/>
        <family val="2"/>
      </rPr>
      <t>zobel</t>
    </r>
    <r>
      <rPr>
        <sz val="10"/>
        <rFont val="Arial"/>
        <family val="0"/>
      </rPr>
      <t xml:space="preserve"> :</t>
    </r>
  </si>
  <si>
    <r>
      <t>C</t>
    </r>
    <r>
      <rPr>
        <vertAlign val="subscript"/>
        <sz val="10"/>
        <rFont val="Arial"/>
        <family val="2"/>
      </rPr>
      <t>zobel :</t>
    </r>
  </si>
  <si>
    <t>Zobel</t>
  </si>
  <si>
    <t>Z_in</t>
  </si>
  <si>
    <t>Z_in_abs</t>
  </si>
  <si>
    <t>Zobel_abs</t>
  </si>
  <si>
    <t>Z_abs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</si>
</sst>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vertAlign val="subscript"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9.25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4.75"/>
      <name val="Arial"/>
      <family val="0"/>
    </font>
    <font>
      <b/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The impedances </a:t>
            </a:r>
          </a:p>
        </c:rich>
      </c:tx>
      <c:layout>
        <c:manualLayout>
          <c:xMode val="factor"/>
          <c:yMode val="factor"/>
          <c:x val="0.0507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1"/>
          <c:w val="0.91"/>
          <c:h val="0.75825"/>
        </c:manualLayout>
      </c:layout>
      <c:lineChart>
        <c:grouping val="standard"/>
        <c:varyColors val="0"/>
        <c:ser>
          <c:idx val="0"/>
          <c:order val="0"/>
          <c:tx>
            <c:v>Resulting impedance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Sheet1!$B$10:$B$20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Sheet1!$J$10:$J$20</c:f>
              <c:numCache>
                <c:ptCount val="11"/>
                <c:pt idx="0">
                  <c:v>5.999894860883356</c:v>
                </c:pt>
                <c:pt idx="1">
                  <c:v>5.9995798026657035</c:v>
                </c:pt>
                <c:pt idx="2">
                  <c:v>5.998324940745684</c:v>
                </c:pt>
                <c:pt idx="3">
                  <c:v>5.9933904294589375</c:v>
                </c:pt>
                <c:pt idx="4">
                  <c:v>5.974950200601187</c:v>
                </c:pt>
                <c:pt idx="5">
                  <c:v>5.918638148974576</c:v>
                </c:pt>
                <c:pt idx="6">
                  <c:v>5.849486414502751</c:v>
                </c:pt>
                <c:pt idx="7">
                  <c:v>6.085672746221861</c:v>
                </c:pt>
                <c:pt idx="8">
                  <c:v>6.747570883594964</c:v>
                </c:pt>
                <c:pt idx="9">
                  <c:v>7.244065847013137</c:v>
                </c:pt>
                <c:pt idx="10">
                  <c:v>7.429787343893635</c:v>
                </c:pt>
              </c:numCache>
            </c:numRef>
          </c:val>
          <c:smooth val="0"/>
        </c:ser>
        <c:ser>
          <c:idx val="1"/>
          <c:order val="1"/>
          <c:tx>
            <c:v>Impedance of Zobel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Sheet1!$B$10:$B$20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Sheet1!$F$23:$F$33</c:f>
              <c:numCache>
                <c:ptCount val="11"/>
                <c:pt idx="0">
                  <c:v>716.5997584792267</c:v>
                </c:pt>
                <c:pt idx="1">
                  <c:v>358.3587461791915</c:v>
                </c:pt>
                <c:pt idx="2">
                  <c:v>179.2970586506665</c:v>
                </c:pt>
                <c:pt idx="3">
                  <c:v>89.88351523052047</c:v>
                </c:pt>
                <c:pt idx="4">
                  <c:v>45.40868944980443</c:v>
                </c:pt>
                <c:pt idx="5">
                  <c:v>23.61513856379414</c:v>
                </c:pt>
                <c:pt idx="6">
                  <c:v>13.476134176639759</c:v>
                </c:pt>
                <c:pt idx="7">
                  <c:v>9.358902076990642</c:v>
                </c:pt>
                <c:pt idx="8">
                  <c:v>8.005295873462451</c:v>
                </c:pt>
                <c:pt idx="9">
                  <c:v>7.629462006289744</c:v>
                </c:pt>
                <c:pt idx="10">
                  <c:v>7.532574103608586</c:v>
                </c:pt>
              </c:numCache>
            </c:numRef>
          </c:val>
          <c:smooth val="0"/>
        </c:ser>
        <c:ser>
          <c:idx val="2"/>
          <c:order val="2"/>
          <c:tx>
            <c:v>Impedance of loudspeaker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Sheet1!$B$10:$B$20</c:f>
              <c:numCache>
                <c:ptCount val="11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160</c:v>
                </c:pt>
                <c:pt idx="4">
                  <c:v>320</c:v>
                </c:pt>
                <c:pt idx="5">
                  <c:v>640</c:v>
                </c:pt>
                <c:pt idx="6">
                  <c:v>1280</c:v>
                </c:pt>
                <c:pt idx="7">
                  <c:v>2560</c:v>
                </c:pt>
                <c:pt idx="8">
                  <c:v>5120</c:v>
                </c:pt>
                <c:pt idx="9">
                  <c:v>10240</c:v>
                </c:pt>
                <c:pt idx="10">
                  <c:v>20480</c:v>
                </c:pt>
              </c:numCache>
            </c:numRef>
          </c:cat>
          <c:val>
            <c:numRef>
              <c:f>Sheet1!$E$23:$E$33</c:f>
              <c:numCache>
                <c:ptCount val="11"/>
                <c:pt idx="0">
                  <c:v>6.000210334446619</c:v>
                </c:pt>
                <c:pt idx="1">
                  <c:v>6.000841293552096</c:v>
                </c:pt>
                <c:pt idx="2">
                  <c:v>6.003364466830245</c:v>
                </c:pt>
                <c:pt idx="3">
                  <c:v>6.013446573006199</c:v>
                </c:pt>
                <c:pt idx="4">
                  <c:v>6.053607085498694</c:v>
                </c:pt>
                <c:pt idx="5">
                  <c:v>6.211653160182078</c:v>
                </c:pt>
                <c:pt idx="6">
                  <c:v>6.80724172698458</c:v>
                </c:pt>
                <c:pt idx="7">
                  <c:v>8.795121358935305</c:v>
                </c:pt>
                <c:pt idx="8">
                  <c:v>14.192132992387014</c:v>
                </c:pt>
                <c:pt idx="9">
                  <c:v>26.413378343074555</c:v>
                </c:pt>
                <c:pt idx="10">
                  <c:v>51.79446130598908</c:v>
                </c:pt>
              </c:numCache>
            </c:numRef>
          </c:val>
          <c:smooth val="0"/>
        </c:ser>
        <c:axId val="7525153"/>
        <c:axId val="617514"/>
      </c:lineChart>
      <c:catAx>
        <c:axId val="752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7514"/>
        <c:crosses val="autoZero"/>
        <c:auto val="1"/>
        <c:lblOffset val="0"/>
        <c:noMultiLvlLbl val="0"/>
      </c:catAx>
      <c:valAx>
        <c:axId val="6175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Absolute Impedance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525153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9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10</xdr:col>
      <xdr:colOff>47625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0" y="1266825"/>
        <a:ext cx="63627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workbookViewId="0" topLeftCell="A1">
      <selection activeCell="K21" sqref="K21"/>
    </sheetView>
  </sheetViews>
  <sheetFormatPr defaultColWidth="9.140625" defaultRowHeight="12.75"/>
  <cols>
    <col min="5" max="5" width="12.421875" style="0" bestFit="1" customWidth="1"/>
  </cols>
  <sheetData>
    <row r="1" ht="13.5" thickBot="1"/>
    <row r="2" spans="3:7" ht="12.75">
      <c r="C2" s="3" t="s">
        <v>0</v>
      </c>
      <c r="D2" s="4"/>
      <c r="E2" s="4"/>
      <c r="F2" s="12">
        <v>6</v>
      </c>
      <c r="G2" s="5" t="s">
        <v>3</v>
      </c>
    </row>
    <row r="3" spans="3:7" ht="15.75">
      <c r="C3" s="6" t="s">
        <v>1</v>
      </c>
      <c r="D3" s="7"/>
      <c r="E3" s="7"/>
      <c r="F3" s="13">
        <v>0.4</v>
      </c>
      <c r="G3" s="8" t="s">
        <v>2</v>
      </c>
    </row>
    <row r="4" spans="3:7" ht="12.75">
      <c r="C4" s="6"/>
      <c r="D4" s="7"/>
      <c r="E4" s="7"/>
      <c r="F4" s="7"/>
      <c r="G4" s="8"/>
    </row>
    <row r="5" spans="3:7" ht="15.75">
      <c r="C5" s="6"/>
      <c r="D5" s="7"/>
      <c r="E5" s="7" t="s">
        <v>9</v>
      </c>
      <c r="F5" s="14">
        <f>PRODUCT(F3,1000)/PRODUCT(F2,F2)</f>
        <v>11.11111111111111</v>
      </c>
      <c r="G5" s="8" t="s">
        <v>7</v>
      </c>
    </row>
    <row r="6" spans="3:7" ht="16.5" thickBot="1">
      <c r="C6" s="9"/>
      <c r="D6" s="10"/>
      <c r="E6" s="10" t="s">
        <v>8</v>
      </c>
      <c r="F6" s="15">
        <f>PRODUCT(F2,1.25)</f>
        <v>7.5</v>
      </c>
      <c r="G6" s="11" t="s">
        <v>3</v>
      </c>
    </row>
    <row r="9" spans="2:10" ht="12.75">
      <c r="B9" s="2" t="s">
        <v>5</v>
      </c>
      <c r="C9" s="1" t="s">
        <v>6</v>
      </c>
      <c r="E9" t="s">
        <v>4</v>
      </c>
      <c r="F9" t="s">
        <v>10</v>
      </c>
      <c r="H9" t="s">
        <v>11</v>
      </c>
      <c r="J9" t="s">
        <v>12</v>
      </c>
    </row>
    <row r="10" spans="2:10" ht="12.75">
      <c r="B10" s="1">
        <v>20</v>
      </c>
      <c r="C10" s="1">
        <f aca="true" t="shared" si="0" ref="C10:C20">PRODUCT(B10,2,3.14)</f>
        <v>125.60000000000001</v>
      </c>
      <c r="E10" t="str">
        <f>IMSUM(F2,IMPRODUCT(C23,0.001,F3))</f>
        <v>6+5,024E-002j</v>
      </c>
      <c r="F10" t="str">
        <f>IMSUM(F6,IMDIV(1,IMPRODUCT(F5,0.000001,C23)))</f>
        <v>7,5-716,560509554138j</v>
      </c>
      <c r="H10" t="str">
        <f>IMDIV(IMPRODUCT(E10,F10),IMSUM(E10,F10))</f>
        <v>5,99989486088303+1,98095985401559E-006j</v>
      </c>
      <c r="J10">
        <f>IMABS(H10)</f>
        <v>5.999894860883356</v>
      </c>
    </row>
    <row r="11" spans="2:10" ht="12.75">
      <c r="B11" s="1">
        <v>40</v>
      </c>
      <c r="C11" s="1">
        <f t="shared" si="0"/>
        <v>251.20000000000002</v>
      </c>
      <c r="E11" t="str">
        <f>IMSUM(F2,IMPRODUCT(C24,0.001,F3))</f>
        <v>6+0,10048j</v>
      </c>
      <c r="F11" t="str">
        <f>IMSUM(F6,IMDIV(1,IMPRODUCT(F5,0.000001,C24)))</f>
        <v>7,5-358,28025477707j</v>
      </c>
      <c r="H11" t="str">
        <f>IMDIV(IMPRODUCT(E11,F11),IMSUM(E11,F11))</f>
        <v>5,9995798026448+1,58374779780044E-005j</v>
      </c>
      <c r="J11">
        <f>IMABS(H11)</f>
        <v>5.9995798026657035</v>
      </c>
    </row>
    <row r="12" spans="2:10" ht="12.75">
      <c r="B12" s="1">
        <v>80</v>
      </c>
      <c r="C12" s="1">
        <f t="shared" si="0"/>
        <v>502.40000000000003</v>
      </c>
      <c r="E12" t="str">
        <f>IMSUM(F2,IMPRODUCT(C25,0.001,F3))</f>
        <v>6+0,20096j</v>
      </c>
      <c r="F12" t="str">
        <f>IMSUM(F6,IMDIV(1,IMPRODUCT(F5,0.000001,C25)))</f>
        <v>7,5-179,140127388535j</v>
      </c>
      <c r="H12" t="str">
        <f>IMDIV(IMPRODUCT(E12,F12),IMSUM(E12,F12))</f>
        <v>5,99832493941444+1,26374332881529E-004j</v>
      </c>
      <c r="J12">
        <f>IMABS(H12)</f>
        <v>5.998324940745684</v>
      </c>
    </row>
    <row r="13" spans="2:10" ht="12.75">
      <c r="B13" s="1">
        <v>160</v>
      </c>
      <c r="C13" s="1">
        <f t="shared" si="0"/>
        <v>1004.8000000000001</v>
      </c>
      <c r="E13" t="str">
        <f>IMSUM(F2,IMPRODUCT(C26,0.001,F3))</f>
        <v>6+0,40192j</v>
      </c>
      <c r="F13" t="str">
        <f>IMSUM(F6,IMDIV(1,IMPRODUCT(F5,0.000001,C26)))</f>
        <v>7,5-89,5700636942679j</v>
      </c>
      <c r="H13" t="str">
        <f>IMDIV(IMPRODUCT(E13,F13),IMSUM(E13,F13))</f>
        <v>5,9933903459173+1,00069740626892E-003j</v>
      </c>
      <c r="J13">
        <f>IMABS(H13)</f>
        <v>5.9933904294589375</v>
      </c>
    </row>
    <row r="14" spans="2:10" ht="12.75">
      <c r="B14" s="1">
        <v>320</v>
      </c>
      <c r="C14" s="1">
        <f t="shared" si="0"/>
        <v>2009.6000000000001</v>
      </c>
      <c r="E14" t="str">
        <f>IMSUM(F2,IMPRODUCT(C27,0.001,F3))</f>
        <v>6+0,80384j</v>
      </c>
      <c r="F14" t="str">
        <f>IMSUM(F6,IMDIV(1,IMPRODUCT(F5,0.000001,C27)))</f>
        <v>7,5-44,7850318471337j</v>
      </c>
      <c r="H14" t="str">
        <f>IMDIV(IMPRODUCT(E14,F14),IMSUM(E14,F14))</f>
        <v>5,97494525123545+7,69053984478431E-003j</v>
      </c>
      <c r="J14">
        <f>IMABS(H14)</f>
        <v>5.974950200601187</v>
      </c>
    </row>
    <row r="15" spans="2:10" ht="12.75">
      <c r="B15" s="1">
        <v>640</v>
      </c>
      <c r="C15" s="1">
        <f t="shared" si="0"/>
        <v>4019.2000000000003</v>
      </c>
      <c r="E15" t="str">
        <f>IMSUM(F2,IMPRODUCT(C28,0.001,F3))</f>
        <v>6+1,60768j</v>
      </c>
      <c r="F15" t="str">
        <f>IMSUM(F6,IMDIV(1,IMPRODUCT(F5,0.000001,C28)))</f>
        <v>7,5-22,3925159235669j</v>
      </c>
      <c r="H15" t="str">
        <f>IMDIV(IMPRODUCT(E15,F15),IMSUM(E15,F15))</f>
        <v>5,91840084633649+5,29996281187039E-002j</v>
      </c>
      <c r="J15">
        <f>IMABS(H15)</f>
        <v>5.918638148974576</v>
      </c>
    </row>
    <row r="16" spans="2:10" ht="12.75">
      <c r="B16" s="1">
        <v>1280</v>
      </c>
      <c r="C16" s="1">
        <f t="shared" si="0"/>
        <v>8038.400000000001</v>
      </c>
      <c r="E16" t="str">
        <f>IMSUM(F2,IMPRODUCT(C29,0.001,F3))</f>
        <v>6+3,21536j</v>
      </c>
      <c r="F16" t="str">
        <f>IMSUM(F6,IMDIV(1,IMPRODUCT(F5,0.000001,C29)))</f>
        <v>7,5-11,1962579617834j</v>
      </c>
      <c r="H16" t="str">
        <f>IMDIV(IMPRODUCT(E16,F16),IMSUM(E16,F16))</f>
        <v>5,84349252065971+0,264738502009573j</v>
      </c>
      <c r="J16">
        <f>IMABS(H16)</f>
        <v>5.849486414502751</v>
      </c>
    </row>
    <row r="17" spans="2:10" ht="12.75">
      <c r="B17" s="1">
        <v>2560</v>
      </c>
      <c r="C17" s="1">
        <f t="shared" si="0"/>
        <v>16076.800000000001</v>
      </c>
      <c r="E17" t="str">
        <f>IMSUM(F2,IMPRODUCT(C30,0.001,F3))</f>
        <v>6+6,43072j</v>
      </c>
      <c r="F17" t="str">
        <f>IMSUM(F6,IMDIV(1,IMPRODUCT(F5,0.000001,C30)))</f>
        <v>7,5-5,59812898089172j</v>
      </c>
      <c r="H17" t="str">
        <f>IMDIV(IMPRODUCT(E17,F17),IMSUM(E17,F17))</f>
        <v>6,0439001790444+0,711816970754845j</v>
      </c>
      <c r="J17">
        <f>IMABS(H17)</f>
        <v>6.085672746221861</v>
      </c>
    </row>
    <row r="18" spans="2:10" ht="12.75">
      <c r="B18" s="1">
        <v>5120</v>
      </c>
      <c r="C18" s="1">
        <f t="shared" si="0"/>
        <v>32153.600000000002</v>
      </c>
      <c r="E18" t="str">
        <f>IMSUM(F2,IMPRODUCT(C31,0.001,F3))</f>
        <v>6+12,86144j</v>
      </c>
      <c r="F18" t="str">
        <f>IMSUM(F6,IMDIV(1,IMPRODUCT(F5,0.000001,C31)))</f>
        <v>7,5-2,79906449044586j</v>
      </c>
      <c r="H18" t="str">
        <f>IMDIV(IMPRODUCT(E18,F18),IMSUM(E18,F18))</f>
        <v>6,68474073742624+0,918669746172476j</v>
      </c>
      <c r="J18">
        <f>IMABS(H18)</f>
        <v>6.747570883594964</v>
      </c>
    </row>
    <row r="19" spans="2:10" ht="12.75">
      <c r="B19" s="1">
        <v>10240</v>
      </c>
      <c r="C19" s="1">
        <f t="shared" si="0"/>
        <v>64307.200000000004</v>
      </c>
      <c r="E19" t="str">
        <f>IMSUM(F2,IMPRODUCT(C32,0.001,F3))</f>
        <v>6+25,72288j</v>
      </c>
      <c r="F19" t="str">
        <f>IMSUM(F6,IMDIV(1,IMPRODUCT(F5,0.000001,C32)))</f>
        <v>7,5-1,39953224522293j</v>
      </c>
      <c r="H19" t="str">
        <f>IMDIV(IMPRODUCT(E19,F19),IMSUM(E19,F19))</f>
        <v>7,21272755278414+0,673090814950441j</v>
      </c>
      <c r="J19">
        <f>IMABS(H19)</f>
        <v>7.244065847013137</v>
      </c>
    </row>
    <row r="20" spans="2:10" ht="12.75">
      <c r="B20" s="1">
        <v>20480</v>
      </c>
      <c r="C20" s="1">
        <f t="shared" si="0"/>
        <v>128614.40000000001</v>
      </c>
      <c r="E20" t="str">
        <f>IMSUM(F2,IMPRODUCT(C33,0.001,F3))</f>
        <v>6+51,44576j</v>
      </c>
      <c r="F20" t="str">
        <f>IMSUM(F6,IMDIV(1,IMPRODUCT(F5,0.000001,C33)))</f>
        <v>7,5-0,699766122611464j</v>
      </c>
      <c r="H20" t="str">
        <f>IMDIV(IMPRODUCT(E20,F20),IMSUM(E20,F20))</f>
        <v>7,42017515108303+0,377810405801586j</v>
      </c>
      <c r="J20">
        <f>IMABS(H20)</f>
        <v>7.429787343893635</v>
      </c>
    </row>
    <row r="22" spans="5:6" ht="12.75">
      <c r="E22" t="s">
        <v>14</v>
      </c>
      <c r="F22" t="s">
        <v>13</v>
      </c>
    </row>
    <row r="23" spans="3:6" ht="12.75">
      <c r="C23" t="str">
        <f>COMPLEX(0,C10,"j")</f>
        <v>125,6j</v>
      </c>
      <c r="E23">
        <f>IMABS(E10)</f>
        <v>6.000210334446619</v>
      </c>
      <c r="F23">
        <f>IMABS(F10)</f>
        <v>716.5997584792267</v>
      </c>
    </row>
    <row r="24" spans="3:6" ht="12.75">
      <c r="C24" t="str">
        <f>COMPLEX(0,C11,"j")</f>
        <v>251,2j</v>
      </c>
      <c r="E24">
        <f>IMABS(E11)</f>
        <v>6.000841293552096</v>
      </c>
      <c r="F24">
        <f>IMABS(F11)</f>
        <v>358.3587461791915</v>
      </c>
    </row>
    <row r="25" spans="3:6" ht="12.75">
      <c r="C25" t="str">
        <f>COMPLEX(0,C12,"j")</f>
        <v>502,4j</v>
      </c>
      <c r="E25">
        <f>IMABS(E12)</f>
        <v>6.003364466830245</v>
      </c>
      <c r="F25">
        <f>IMABS(F12)</f>
        <v>179.2970586506665</v>
      </c>
    </row>
    <row r="26" spans="3:6" ht="12.75">
      <c r="C26" t="str">
        <f>COMPLEX(0,C13,"j")</f>
        <v>1004,8j</v>
      </c>
      <c r="E26">
        <f>IMABS(E13)</f>
        <v>6.013446573006199</v>
      </c>
      <c r="F26">
        <f>IMABS(F13)</f>
        <v>89.88351523052047</v>
      </c>
    </row>
    <row r="27" spans="3:6" ht="12.75">
      <c r="C27" t="str">
        <f>COMPLEX(0,C14,"j")</f>
        <v>2009,6j</v>
      </c>
      <c r="E27">
        <f>IMABS(E14)</f>
        <v>6.053607085498694</v>
      </c>
      <c r="F27">
        <f>IMABS(F14)</f>
        <v>45.40868944980443</v>
      </c>
    </row>
    <row r="28" spans="3:6" ht="12.75">
      <c r="C28" t="str">
        <f>COMPLEX(0,C15,"j")</f>
        <v>4019,2j</v>
      </c>
      <c r="E28">
        <f>IMABS(E15)</f>
        <v>6.211653160182078</v>
      </c>
      <c r="F28">
        <f>IMABS(F15)</f>
        <v>23.61513856379414</v>
      </c>
    </row>
    <row r="29" spans="3:6" ht="12.75">
      <c r="C29" t="str">
        <f>COMPLEX(0,C16,"j")</f>
        <v>8038,4j</v>
      </c>
      <c r="E29">
        <f>IMABS(E16)</f>
        <v>6.80724172698458</v>
      </c>
      <c r="F29">
        <f>IMABS(F16)</f>
        <v>13.476134176639759</v>
      </c>
    </row>
    <row r="30" spans="3:6" ht="12.75">
      <c r="C30" t="str">
        <f>COMPLEX(0,C17,"j")</f>
        <v>16076,8j</v>
      </c>
      <c r="E30">
        <f>IMABS(E17)</f>
        <v>8.795121358935305</v>
      </c>
      <c r="F30">
        <f>IMABS(F17)</f>
        <v>9.358902076990642</v>
      </c>
    </row>
    <row r="31" spans="3:6" ht="12.75">
      <c r="C31" t="str">
        <f>COMPLEX(0,C18,"j")</f>
        <v>32153,6j</v>
      </c>
      <c r="E31">
        <f>IMABS(E18)</f>
        <v>14.192132992387014</v>
      </c>
      <c r="F31">
        <f>IMABS(F18)</f>
        <v>8.005295873462451</v>
      </c>
    </row>
    <row r="32" spans="3:6" ht="12.75">
      <c r="C32" t="str">
        <f>COMPLEX(0,C19,"j")</f>
        <v>64307,2j</v>
      </c>
      <c r="E32">
        <f>IMABS(E19)</f>
        <v>26.413378343074555</v>
      </c>
      <c r="F32">
        <f>IMABS(F19)</f>
        <v>7.629462006289744</v>
      </c>
    </row>
    <row r="33" spans="3:6" ht="12.75">
      <c r="C33" t="str">
        <f>COMPLEX(0,C20,"j")</f>
        <v>128614,4j</v>
      </c>
      <c r="E33">
        <f>IMABS(E20)</f>
        <v>51.79446130598908</v>
      </c>
      <c r="F33">
        <f>IMABS(F20)</f>
        <v>7.532574103608586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2003-11-12T16:06:43Z</dcterms:created>
  <dcterms:modified xsi:type="dcterms:W3CDTF">2003-11-12T17:27:51Z</dcterms:modified>
  <cp:category/>
  <cp:version/>
  <cp:contentType/>
  <cp:contentStatus/>
</cp:coreProperties>
</file>