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310" windowHeight="5925" activeTab="0"/>
  </bookViews>
  <sheets>
    <sheet name="User interface" sheetId="1" r:id="rId1"/>
    <sheet name="Calculations" sheetId="2" r:id="rId2"/>
  </sheets>
  <definedNames>
    <definedName name="f">{20;20000}</definedName>
    <definedName name="s">2*pi*f</definedName>
  </definedNames>
  <calcPr fullCalcOnLoad="1"/>
</workbook>
</file>

<file path=xl/sharedStrings.xml><?xml version="1.0" encoding="utf-8"?>
<sst xmlns="http://schemas.openxmlformats.org/spreadsheetml/2006/main" count="66" uniqueCount="48">
  <si>
    <t>L1 =</t>
  </si>
  <si>
    <t>C1 =</t>
  </si>
  <si>
    <t>L2 =</t>
  </si>
  <si>
    <t>C2 =</t>
  </si>
  <si>
    <t>mH</t>
  </si>
  <si>
    <t>uF</t>
  </si>
  <si>
    <t>s</t>
  </si>
  <si>
    <t>Frequency</t>
  </si>
  <si>
    <t>L1*s</t>
  </si>
  <si>
    <t>L2*s</t>
  </si>
  <si>
    <t>sC1</t>
  </si>
  <si>
    <t>sC2</t>
  </si>
  <si>
    <t>Z_LP1</t>
  </si>
  <si>
    <t>inv Z_LP1</t>
  </si>
  <si>
    <t>Z_LP</t>
  </si>
  <si>
    <t>inv sC2</t>
  </si>
  <si>
    <t>Z_HP1</t>
  </si>
  <si>
    <t>Z_HP</t>
  </si>
  <si>
    <t>Z_samlet</t>
  </si>
  <si>
    <t>tf_LP</t>
  </si>
  <si>
    <t>tf_LP1</t>
  </si>
  <si>
    <t>tf_LP2</t>
  </si>
  <si>
    <t>20log10()</t>
  </si>
  <si>
    <t>TF_LP</t>
  </si>
  <si>
    <t>tf_HP1</t>
  </si>
  <si>
    <t>tf_HP2</t>
  </si>
  <si>
    <t>tf_HP</t>
  </si>
  <si>
    <t>TF_HP</t>
  </si>
  <si>
    <t>abs(Z_s)</t>
  </si>
  <si>
    <t>tf_sam</t>
  </si>
  <si>
    <t>TF_sam</t>
  </si>
  <si>
    <t>20*log</t>
  </si>
  <si>
    <t>Voice coil inductance</t>
  </si>
  <si>
    <t>Z_bas</t>
  </si>
  <si>
    <t>Z_dis</t>
  </si>
  <si>
    <t>cap for lowpas</t>
  </si>
  <si>
    <t>coil for lowpas (LP)</t>
  </si>
  <si>
    <t>coil for highpass (HP)</t>
  </si>
  <si>
    <t>cap for HP</t>
  </si>
  <si>
    <t>Z_basabs</t>
  </si>
  <si>
    <t>Z_disabs</t>
  </si>
  <si>
    <t>ok</t>
  </si>
  <si>
    <t>[Ohm]</t>
  </si>
  <si>
    <t>DC resistance:</t>
  </si>
  <si>
    <t>Voice coil inductance:</t>
  </si>
  <si>
    <t>Filter components:</t>
  </si>
  <si>
    <t>Data for bass:</t>
  </si>
  <si>
    <t>Data for tweeter: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</si>
</sst>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E+00"/>
    <numFmt numFmtId="169" formatCode="[$-406]d\.\ mmmm\ yyyy"/>
    <numFmt numFmtId="170" formatCode="####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75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Electrical Transfer Functions</a:t>
            </a:r>
          </a:p>
        </c:rich>
      </c:tx>
      <c:layout>
        <c:manualLayout>
          <c:xMode val="factor"/>
          <c:yMode val="factor"/>
          <c:x val="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05"/>
          <c:w val="0.958"/>
          <c:h val="0.8095"/>
        </c:manualLayout>
      </c:layout>
      <c:lineChart>
        <c:grouping val="standard"/>
        <c:varyColors val="0"/>
        <c:ser>
          <c:idx val="0"/>
          <c:order val="0"/>
          <c:tx>
            <c:v>LP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Calculations!$S$14:$S$24</c:f>
              <c:numCache>
                <c:ptCount val="11"/>
                <c:pt idx="0">
                  <c:v>-0.007555109104418667</c:v>
                </c:pt>
                <c:pt idx="1">
                  <c:v>-0.030078355289553306</c:v>
                </c:pt>
                <c:pt idx="2">
                  <c:v>-0.11809474338772499</c:v>
                </c:pt>
                <c:pt idx="3">
                  <c:v>-0.4400214812579401</c:v>
                </c:pt>
                <c:pt idx="4">
                  <c:v>-1.3820406913112468</c:v>
                </c:pt>
                <c:pt idx="5">
                  <c:v>-2.87232137267504</c:v>
                </c:pt>
                <c:pt idx="6">
                  <c:v>-1.9943787473672776</c:v>
                </c:pt>
                <c:pt idx="7">
                  <c:v>-4.235263938127234</c:v>
                </c:pt>
                <c:pt idx="8">
                  <c:v>-24.340558429004968</c:v>
                </c:pt>
                <c:pt idx="9">
                  <c:v>-19.09288619248961</c:v>
                </c:pt>
                <c:pt idx="10">
                  <c:v>-26.205215651466894</c:v>
                </c:pt>
              </c:numCache>
            </c:numRef>
          </c:val>
          <c:smooth val="0"/>
        </c:ser>
        <c:ser>
          <c:idx val="1"/>
          <c:order val="1"/>
          <c:tx>
            <c:v>HP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Calculations!$X$14:$X$24</c:f>
              <c:numCache>
                <c:ptCount val="11"/>
                <c:pt idx="0">
                  <c:v>-95.99136209262772</c:v>
                </c:pt>
                <c:pt idx="1">
                  <c:v>-83.9883260452713</c:v>
                </c:pt>
                <c:pt idx="2">
                  <c:v>-72.09767881133915</c:v>
                </c:pt>
                <c:pt idx="3">
                  <c:v>-60.628168352041705</c:v>
                </c:pt>
                <c:pt idx="4">
                  <c:v>-50.52370806396052</c:v>
                </c:pt>
                <c:pt idx="5">
                  <c:v>-43.90285136214415</c:v>
                </c:pt>
                <c:pt idx="6">
                  <c:v>-29.748680897513196</c:v>
                </c:pt>
                <c:pt idx="7">
                  <c:v>-6.332687214180864</c:v>
                </c:pt>
                <c:pt idx="8">
                  <c:v>-5.8649860342706415</c:v>
                </c:pt>
                <c:pt idx="9">
                  <c:v>1.5794506458369906</c:v>
                </c:pt>
                <c:pt idx="10">
                  <c:v>2.8469934898012728</c:v>
                </c:pt>
              </c:numCache>
            </c:numRef>
          </c:val>
          <c:smooth val="0"/>
        </c:ser>
        <c:ser>
          <c:idx val="2"/>
          <c:order val="2"/>
          <c:tx>
            <c:v>"Total"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Calculations!$AA$14:$AA$24</c:f>
              <c:numCache>
                <c:ptCount val="11"/>
                <c:pt idx="0">
                  <c:v>-0.007693019161185538</c:v>
                </c:pt>
                <c:pt idx="1">
                  <c:v>-0.03062889707665499</c:v>
                </c:pt>
                <c:pt idx="2">
                  <c:v>-0.12027946302985082</c:v>
                </c:pt>
                <c:pt idx="3">
                  <c:v>-0.4484891202152053</c:v>
                </c:pt>
                <c:pt idx="4">
                  <c:v>-1.4120232285252097</c:v>
                </c:pt>
                <c:pt idx="5">
                  <c:v>-2.9494921736473882</c:v>
                </c:pt>
                <c:pt idx="6">
                  <c:v>-2.04036083339832</c:v>
                </c:pt>
                <c:pt idx="7">
                  <c:v>-2.2478102201754497</c:v>
                </c:pt>
                <c:pt idx="8">
                  <c:v>-6.910712514879619</c:v>
                </c:pt>
                <c:pt idx="9">
                  <c:v>0.9333779054623642</c:v>
                </c:pt>
                <c:pt idx="10">
                  <c:v>2.567042513543969</c:v>
                </c:pt>
              </c:numCache>
            </c:numRef>
          </c:val>
          <c:smooth val="0"/>
        </c:ser>
        <c:axId val="25281934"/>
        <c:axId val="26210815"/>
      </c:lineChart>
      <c:cat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  <c:max val="1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dBv [20*log(Vin/Vout)]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55"/>
          <c:y val="0.42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Impedance seen by amplifier</a:t>
            </a:r>
          </a:p>
        </c:rich>
      </c:tx>
      <c:layout>
        <c:manualLayout>
          <c:xMode val="factor"/>
          <c:yMode val="factor"/>
          <c:x val="0.085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75"/>
          <c:w val="0.94675"/>
          <c:h val="0.816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Calculations!$N$14:$N$24</c:f>
              <c:numCache>
                <c:ptCount val="11"/>
                <c:pt idx="0">
                  <c:v>5.608359175315449</c:v>
                </c:pt>
                <c:pt idx="1">
                  <c:v>5.633418359395901</c:v>
                </c:pt>
                <c:pt idx="2">
                  <c:v>5.733391970932843</c:v>
                </c:pt>
                <c:pt idx="3">
                  <c:v>6.12977187630542</c:v>
                </c:pt>
                <c:pt idx="4">
                  <c:v>7.692677584274736</c:v>
                </c:pt>
                <c:pt idx="5">
                  <c:v>14.599384193373027</c:v>
                </c:pt>
                <c:pt idx="6">
                  <c:v>12.26176562445708</c:v>
                </c:pt>
                <c:pt idx="7">
                  <c:v>4.523040469083945</c:v>
                </c:pt>
                <c:pt idx="8">
                  <c:v>19.8880080219136</c:v>
                </c:pt>
                <c:pt idx="9">
                  <c:v>5.248698926868883</c:v>
                </c:pt>
                <c:pt idx="10">
                  <c:v>5.900170937784337</c:v>
                </c:pt>
              </c:numCache>
            </c:numRef>
          </c:val>
          <c:smooth val="0"/>
        </c:ser>
        <c:ser>
          <c:idx val="1"/>
          <c:order val="1"/>
          <c:tx>
            <c:v>LP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Calculations!$I$2:$I$12</c:f>
              <c:numCache>
                <c:ptCount val="11"/>
                <c:pt idx="0">
                  <c:v>5.606637625609936</c:v>
                </c:pt>
                <c:pt idx="1">
                  <c:v>5.626556280378045</c:v>
                </c:pt>
                <c:pt idx="2">
                  <c:v>5.706321819017234</c:v>
                </c:pt>
                <c:pt idx="3">
                  <c:v>6.027095231528826</c:v>
                </c:pt>
                <c:pt idx="4">
                  <c:v>7.351791391827557</c:v>
                </c:pt>
                <c:pt idx="5">
                  <c:v>13.920908622589575</c:v>
                </c:pt>
                <c:pt idx="6">
                  <c:v>15.434942012148921</c:v>
                </c:pt>
                <c:pt idx="7">
                  <c:v>4.809011551715453</c:v>
                </c:pt>
                <c:pt idx="8">
                  <c:v>2.149663752879641</c:v>
                </c:pt>
                <c:pt idx="9">
                  <c:v>1.0460369483211238</c:v>
                </c:pt>
                <c:pt idx="10">
                  <c:v>0.5195077808524933</c:v>
                </c:pt>
              </c:numCache>
            </c:numRef>
          </c:val>
          <c:smooth val="0"/>
        </c:ser>
        <c:ser>
          <c:idx val="2"/>
          <c:order val="2"/>
          <c:tx>
            <c:v>HP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Calculations!$A$2:$A$12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Calculations!$L$2:$L$12</c:f>
              <c:numCache>
                <c:ptCount val="11"/>
                <c:pt idx="0">
                  <c:v>0.05024095108262592</c:v>
                </c:pt>
                <c:pt idx="1">
                  <c:v>0.10048760908636661</c:v>
                </c:pt>
                <c:pt idx="2">
                  <c:v>0.201020886305826</c:v>
                </c:pt>
                <c:pt idx="3">
                  <c:v>0.4024075265565551</c:v>
                </c:pt>
                <c:pt idx="4">
                  <c:v>0.807754223629492</c:v>
                </c:pt>
                <c:pt idx="5">
                  <c:v>1.6394493712447518</c:v>
                </c:pt>
                <c:pt idx="6">
                  <c:v>3.4850714093137403</c:v>
                </c:pt>
                <c:pt idx="7">
                  <c:v>9.239904101679594</c:v>
                </c:pt>
                <c:pt idx="8">
                  <c:v>19.2458546047293</c:v>
                </c:pt>
                <c:pt idx="9">
                  <c:v>5.055455498011401</c:v>
                </c:pt>
                <c:pt idx="10">
                  <c:v>6.302206540868791</c:v>
                </c:pt>
              </c:numCache>
            </c:numRef>
          </c:val>
          <c:smooth val="0"/>
        </c:ser>
        <c:axId val="34570744"/>
        <c:axId val="42701241"/>
      </c:line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Absolute Impedance [Ohm]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70744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35"/>
          <c:y val="0.25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7</xdr:col>
      <xdr:colOff>228600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1962150"/>
        <a:ext cx="4495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11</xdr:row>
      <xdr:rowOff>38100</xdr:rowOff>
    </xdr:from>
    <xdr:to>
      <xdr:col>15</xdr:col>
      <xdr:colOff>47625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4505325" y="1962150"/>
        <a:ext cx="4686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"/>
  <sheetViews>
    <sheetView tabSelected="1" workbookViewId="0" topLeftCell="A1">
      <selection activeCell="H33" sqref="H33"/>
    </sheetView>
  </sheetViews>
  <sheetFormatPr defaultColWidth="9.140625" defaultRowHeight="12.75"/>
  <sheetData>
    <row r="1" ht="13.5" thickBot="1"/>
    <row r="2" spans="2:11" ht="12.75">
      <c r="B2" s="3"/>
      <c r="C2" s="4"/>
      <c r="D2" s="11"/>
      <c r="E2" s="11"/>
      <c r="F2" s="11"/>
      <c r="G2" s="11"/>
      <c r="H2" s="11"/>
      <c r="I2" s="11"/>
      <c r="J2" s="11"/>
      <c r="K2" s="5"/>
    </row>
    <row r="3" spans="2:11" ht="15.75">
      <c r="B3" s="18" t="s">
        <v>46</v>
      </c>
      <c r="C3" s="6"/>
      <c r="D3" s="19" t="s">
        <v>43</v>
      </c>
      <c r="E3" s="20"/>
      <c r="F3" s="14">
        <v>5.6</v>
      </c>
      <c r="G3" s="12" t="s">
        <v>42</v>
      </c>
      <c r="H3" s="21" t="s">
        <v>44</v>
      </c>
      <c r="I3" s="21"/>
      <c r="J3" s="14">
        <v>1</v>
      </c>
      <c r="K3" s="7" t="s">
        <v>4</v>
      </c>
    </row>
    <row r="4" spans="2:11" ht="15.75">
      <c r="B4" s="18" t="s">
        <v>47</v>
      </c>
      <c r="C4" s="6"/>
      <c r="D4" s="19" t="s">
        <v>43</v>
      </c>
      <c r="E4" s="19"/>
      <c r="F4" s="14">
        <v>4.7</v>
      </c>
      <c r="G4" s="12" t="s">
        <v>42</v>
      </c>
      <c r="H4" s="12" t="s">
        <v>32</v>
      </c>
      <c r="I4" s="12"/>
      <c r="J4" s="14">
        <v>0.06</v>
      </c>
      <c r="K4" s="7" t="s">
        <v>4</v>
      </c>
    </row>
    <row r="5" spans="2:11" ht="13.5" thickBot="1">
      <c r="B5" s="8"/>
      <c r="C5" s="9"/>
      <c r="D5" s="13"/>
      <c r="E5" s="13"/>
      <c r="F5" s="13"/>
      <c r="G5" s="13"/>
      <c r="H5" s="13"/>
      <c r="I5" s="13"/>
      <c r="J5" s="13"/>
      <c r="K5" s="10"/>
    </row>
    <row r="6" spans="2:11" ht="15.75">
      <c r="B6" s="22" t="s">
        <v>45</v>
      </c>
      <c r="C6" s="23"/>
      <c r="D6" s="24"/>
      <c r="E6" s="16" t="s">
        <v>0</v>
      </c>
      <c r="F6" s="15">
        <v>0.8</v>
      </c>
      <c r="G6" s="12" t="s">
        <v>4</v>
      </c>
      <c r="H6" s="12" t="s">
        <v>36</v>
      </c>
      <c r="I6" s="12"/>
      <c r="J6" s="12"/>
      <c r="K6" s="7"/>
    </row>
    <row r="7" spans="2:11" ht="12.75">
      <c r="B7" s="17"/>
      <c r="C7" s="6"/>
      <c r="D7" s="6"/>
      <c r="E7" s="16" t="s">
        <v>2</v>
      </c>
      <c r="F7" s="15">
        <v>0.4</v>
      </c>
      <c r="G7" s="12" t="s">
        <v>4</v>
      </c>
      <c r="H7" s="12" t="s">
        <v>37</v>
      </c>
      <c r="I7" s="12"/>
      <c r="J7" s="12"/>
      <c r="K7" s="7"/>
    </row>
    <row r="8" spans="2:11" ht="12.75">
      <c r="B8" s="17"/>
      <c r="C8" s="6"/>
      <c r="D8" s="6"/>
      <c r="E8" s="16" t="s">
        <v>1</v>
      </c>
      <c r="F8" s="15">
        <v>15</v>
      </c>
      <c r="G8" s="12" t="s">
        <v>5</v>
      </c>
      <c r="H8" s="12" t="s">
        <v>35</v>
      </c>
      <c r="I8" s="12"/>
      <c r="J8" s="12"/>
      <c r="K8" s="7"/>
    </row>
    <row r="9" spans="2:11" ht="12.75">
      <c r="B9" s="17"/>
      <c r="C9" s="6"/>
      <c r="D9" s="6"/>
      <c r="E9" s="16" t="s">
        <v>3</v>
      </c>
      <c r="F9" s="15">
        <v>3</v>
      </c>
      <c r="G9" s="12" t="s">
        <v>5</v>
      </c>
      <c r="H9" s="12" t="s">
        <v>38</v>
      </c>
      <c r="I9" s="12"/>
      <c r="J9" s="12"/>
      <c r="K9" s="7"/>
    </row>
    <row r="10" spans="2:11" ht="13.5" thickBot="1">
      <c r="B10" s="8"/>
      <c r="C10" s="9"/>
      <c r="D10" s="13"/>
      <c r="E10" s="13"/>
      <c r="F10" s="13"/>
      <c r="G10" s="13"/>
      <c r="H10" s="13"/>
      <c r="I10" s="13"/>
      <c r="J10" s="13"/>
      <c r="K10" s="10"/>
    </row>
  </sheetData>
  <mergeCells count="4">
    <mergeCell ref="D3:E3"/>
    <mergeCell ref="D4:E4"/>
    <mergeCell ref="H3:I3"/>
    <mergeCell ref="B6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6" max="6" width="12.421875" style="0" bestFit="1" customWidth="1"/>
  </cols>
  <sheetData>
    <row r="1" spans="1:27" ht="12.75">
      <c r="A1" s="1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28</v>
      </c>
      <c r="O1" s="2" t="s">
        <v>20</v>
      </c>
      <c r="P1" s="2" t="s">
        <v>21</v>
      </c>
      <c r="Q1" s="2" t="s">
        <v>19</v>
      </c>
      <c r="R1" s="2" t="s">
        <v>23</v>
      </c>
      <c r="S1" s="2" t="s">
        <v>22</v>
      </c>
      <c r="T1" s="2" t="s">
        <v>24</v>
      </c>
      <c r="U1" s="2" t="s">
        <v>25</v>
      </c>
      <c r="V1" s="2" t="s">
        <v>26</v>
      </c>
      <c r="W1" s="2" t="s">
        <v>27</v>
      </c>
      <c r="X1" s="2" t="s">
        <v>22</v>
      </c>
      <c r="Y1" t="s">
        <v>29</v>
      </c>
      <c r="Z1" s="2" t="s">
        <v>30</v>
      </c>
      <c r="AA1" s="2" t="s">
        <v>31</v>
      </c>
    </row>
    <row r="2" spans="1:12" ht="12.75">
      <c r="A2" s="2">
        <v>20</v>
      </c>
      <c r="B2" s="2">
        <f aca="true" t="shared" si="0" ref="B2:B12">PRODUCT(A2,2,3.14)</f>
        <v>125.60000000000001</v>
      </c>
      <c r="C2" s="2">
        <f>PRODUCT('User interface'!F6,B2,0.001)</f>
        <v>0.10048000000000001</v>
      </c>
      <c r="D2" s="2">
        <f>PRODUCT(B2,'User interface'!F7,0.001)</f>
        <v>0.05024000000000001</v>
      </c>
      <c r="E2" s="2">
        <f>PRODUCT('User interface'!F8,B2,0.000001)</f>
        <v>0.001884</v>
      </c>
      <c r="F2" s="2">
        <f>PRODUCT('User interface'!F9,B2,0.000001)</f>
        <v>0.0003768</v>
      </c>
      <c r="I2">
        <f>IMABS(I14)</f>
        <v>5.606637625609936</v>
      </c>
      <c r="J2">
        <f aca="true" t="shared" si="1" ref="J2:J12">MINVERSE(F2)</f>
        <v>2653.927813163482</v>
      </c>
      <c r="L2">
        <f>IMABS(L14)</f>
        <v>0.05024095108262592</v>
      </c>
    </row>
    <row r="3" spans="1:12" ht="12.75">
      <c r="A3" s="2">
        <v>40</v>
      </c>
      <c r="B3" s="2">
        <f t="shared" si="0"/>
        <v>251.20000000000002</v>
      </c>
      <c r="C3" s="2">
        <f>PRODUCT('User interface'!F6,B3,0.001)</f>
        <v>0.20096000000000003</v>
      </c>
      <c r="D3" s="2">
        <f>PRODUCT(B3,'User interface'!F7,0.001)</f>
        <v>0.10048000000000001</v>
      </c>
      <c r="E3" s="2">
        <f>PRODUCT('User interface'!F8,B3,0.000001)</f>
        <v>0.003768</v>
      </c>
      <c r="F3" s="2">
        <f>PRODUCT('User interface'!F9,B3,0.000001)</f>
        <v>0.0007536</v>
      </c>
      <c r="I3">
        <f>IMABS(I15)</f>
        <v>5.626556280378045</v>
      </c>
      <c r="J3">
        <f t="shared" si="1"/>
        <v>1326.963906581741</v>
      </c>
      <c r="L3">
        <f>IMABS(L15)</f>
        <v>0.10048760908636661</v>
      </c>
    </row>
    <row r="4" spans="1:12" ht="12.75">
      <c r="A4" s="2">
        <v>80</v>
      </c>
      <c r="B4" s="2">
        <f t="shared" si="0"/>
        <v>502.40000000000003</v>
      </c>
      <c r="C4" s="2">
        <f>PRODUCT('User interface'!F6,B4,0.001)</f>
        <v>0.40192000000000005</v>
      </c>
      <c r="D4" s="2">
        <f>PRODUCT(B4,'User interface'!F7,0.001)</f>
        <v>0.20096000000000003</v>
      </c>
      <c r="E4" s="2">
        <f>PRODUCT('User interface'!F8,B4,0.000001)</f>
        <v>0.007536</v>
      </c>
      <c r="F4" s="2">
        <f>PRODUCT('User interface'!F9,B4,0.000001)</f>
        <v>0.0015072</v>
      </c>
      <c r="I4">
        <f>IMABS(I16)</f>
        <v>5.706321819017234</v>
      </c>
      <c r="J4">
        <f t="shared" si="1"/>
        <v>663.4819532908705</v>
      </c>
      <c r="L4">
        <f>IMABS(L16)</f>
        <v>0.201020886305826</v>
      </c>
    </row>
    <row r="5" spans="1:12" ht="12.75">
      <c r="A5" s="2">
        <v>160</v>
      </c>
      <c r="B5" s="2">
        <f t="shared" si="0"/>
        <v>1004.8000000000001</v>
      </c>
      <c r="C5" s="2">
        <f>PRODUCT('User interface'!F6,B5,0.001)</f>
        <v>0.8038400000000001</v>
      </c>
      <c r="D5" s="2">
        <f>PRODUCT(B5,'User interface'!F7,0.001)</f>
        <v>0.40192000000000005</v>
      </c>
      <c r="E5" s="2">
        <f>PRODUCT('User interface'!F8,B5,0.000001)</f>
        <v>0.015072</v>
      </c>
      <c r="F5" s="2">
        <f>PRODUCT('User interface'!F9,B5,0.000001)</f>
        <v>0.0030144</v>
      </c>
      <c r="I5">
        <f>IMABS(I17)</f>
        <v>6.027095231528826</v>
      </c>
      <c r="J5">
        <f t="shared" si="1"/>
        <v>331.74097664543524</v>
      </c>
      <c r="L5">
        <f>IMABS(L17)</f>
        <v>0.4024075265565551</v>
      </c>
    </row>
    <row r="6" spans="1:12" ht="12.75">
      <c r="A6" s="2">
        <v>320</v>
      </c>
      <c r="B6" s="2">
        <f t="shared" si="0"/>
        <v>2009.6000000000001</v>
      </c>
      <c r="C6" s="2">
        <f>PRODUCT('User interface'!F6,B6,0.001)</f>
        <v>1.6076800000000002</v>
      </c>
      <c r="D6" s="2">
        <f>PRODUCT(B6,'User interface'!F7,0.001)</f>
        <v>0.8038400000000001</v>
      </c>
      <c r="E6" s="2">
        <f>PRODUCT('User interface'!F8,B6,0.000001)</f>
        <v>0.030144</v>
      </c>
      <c r="F6" s="2">
        <f>PRODUCT('User interface'!F9,B6,0.000001)</f>
        <v>0.0060288</v>
      </c>
      <c r="I6">
        <f>IMABS(I18)</f>
        <v>7.351791391827557</v>
      </c>
      <c r="J6">
        <f t="shared" si="1"/>
        <v>165.87048832271762</v>
      </c>
      <c r="L6">
        <f>IMABS(L18)</f>
        <v>0.807754223629492</v>
      </c>
    </row>
    <row r="7" spans="1:12" ht="12.75">
      <c r="A7" s="2">
        <v>640</v>
      </c>
      <c r="B7" s="2">
        <f t="shared" si="0"/>
        <v>4019.2000000000003</v>
      </c>
      <c r="C7" s="2">
        <f>PRODUCT('User interface'!F6,B7,0.001)</f>
        <v>3.2153600000000004</v>
      </c>
      <c r="D7" s="2">
        <f>PRODUCT(B7,'User interface'!F7,0.001)</f>
        <v>1.6076800000000002</v>
      </c>
      <c r="E7" s="2">
        <f>PRODUCT('User interface'!F8,B7,0.000001)</f>
        <v>0.060288</v>
      </c>
      <c r="F7" s="2">
        <f>PRODUCT('User interface'!F9,B7,0.000001)</f>
        <v>0.0120576</v>
      </c>
      <c r="I7">
        <f>IMABS(I19)</f>
        <v>13.920908622589575</v>
      </c>
      <c r="J7">
        <f t="shared" si="1"/>
        <v>82.93524416135881</v>
      </c>
      <c r="L7">
        <f>IMABS(L19)</f>
        <v>1.6394493712447518</v>
      </c>
    </row>
    <row r="8" spans="1:12" ht="12.75">
      <c r="A8" s="2">
        <v>1280</v>
      </c>
      <c r="B8" s="2">
        <f t="shared" si="0"/>
        <v>8038.400000000001</v>
      </c>
      <c r="C8" s="2">
        <f>PRODUCT('User interface'!F6,B8,0.001)</f>
        <v>6.430720000000001</v>
      </c>
      <c r="D8" s="2">
        <f>PRODUCT(B8,'User interface'!F7,0.001)</f>
        <v>3.2153600000000004</v>
      </c>
      <c r="E8" s="2">
        <f>PRODUCT('User interface'!F8,B8,0.000001)</f>
        <v>0.120576</v>
      </c>
      <c r="F8" s="2">
        <f>PRODUCT('User interface'!F9,B8,0.000001)</f>
        <v>0.0241152</v>
      </c>
      <c r="I8">
        <f>IMABS(I20)</f>
        <v>15.434942012148921</v>
      </c>
      <c r="J8">
        <f t="shared" si="1"/>
        <v>41.467622080679405</v>
      </c>
      <c r="L8">
        <f>IMABS(L20)</f>
        <v>3.4850714093137403</v>
      </c>
    </row>
    <row r="9" spans="1:12" ht="12.75">
      <c r="A9" s="2">
        <v>2560</v>
      </c>
      <c r="B9" s="2">
        <f t="shared" si="0"/>
        <v>16076.800000000001</v>
      </c>
      <c r="C9" s="2">
        <f>PRODUCT('User interface'!F6,B9,0.001)</f>
        <v>12.861440000000002</v>
      </c>
      <c r="D9" s="2">
        <f>PRODUCT(B9,'User interface'!F7,0.001)</f>
        <v>6.430720000000001</v>
      </c>
      <c r="E9" s="2">
        <f>PRODUCT('User interface'!F8,B9,0.000001)</f>
        <v>0.241152</v>
      </c>
      <c r="F9" s="2">
        <f>PRODUCT('User interface'!F9,B9,0.000001)</f>
        <v>0.0482304</v>
      </c>
      <c r="I9">
        <f>IMABS(I21)</f>
        <v>4.809011551715453</v>
      </c>
      <c r="J9">
        <f t="shared" si="1"/>
        <v>20.733811040339702</v>
      </c>
      <c r="L9">
        <f>IMABS(L21)</f>
        <v>9.239904101679594</v>
      </c>
    </row>
    <row r="10" spans="1:12" ht="12.75">
      <c r="A10" s="2">
        <v>5120</v>
      </c>
      <c r="B10" s="2">
        <f t="shared" si="0"/>
        <v>32153.600000000002</v>
      </c>
      <c r="C10" s="2">
        <f>PRODUCT('User interface'!F6,B10,0.001)</f>
        <v>25.722880000000004</v>
      </c>
      <c r="D10" s="2">
        <f>PRODUCT(B10,'User interface'!F7,0.001)</f>
        <v>12.861440000000002</v>
      </c>
      <c r="E10" s="2">
        <f>PRODUCT('User interface'!F8,B10,0.000001)</f>
        <v>0.482304</v>
      </c>
      <c r="F10" s="2">
        <f>PRODUCT('User interface'!F9,B10,0.000001)</f>
        <v>0.0964608</v>
      </c>
      <c r="I10">
        <f>IMABS(I22)</f>
        <v>2.149663752879641</v>
      </c>
      <c r="J10">
        <f t="shared" si="1"/>
        <v>10.366905520169851</v>
      </c>
      <c r="L10">
        <f>IMABS(L22)</f>
        <v>19.2458546047293</v>
      </c>
    </row>
    <row r="11" spans="1:12" ht="12.75">
      <c r="A11" s="2">
        <v>10240</v>
      </c>
      <c r="B11" s="2">
        <f t="shared" si="0"/>
        <v>64307.200000000004</v>
      </c>
      <c r="C11" s="2">
        <f>PRODUCT('User interface'!F6,B11,0.001)</f>
        <v>51.44576000000001</v>
      </c>
      <c r="D11" s="2">
        <f>PRODUCT(B11,'User interface'!F7,0.001)</f>
        <v>25.722880000000004</v>
      </c>
      <c r="E11" s="2">
        <f>PRODUCT('User interface'!F8,B11,0.000001)</f>
        <v>0.964608</v>
      </c>
      <c r="F11" s="2">
        <f>PRODUCT('User interface'!F9,B11,0.000001)</f>
        <v>0.1929216</v>
      </c>
      <c r="I11">
        <f>IMABS(I23)</f>
        <v>1.0460369483211238</v>
      </c>
      <c r="J11">
        <f t="shared" si="1"/>
        <v>5.183452760084926</v>
      </c>
      <c r="L11">
        <f>IMABS(L23)</f>
        <v>5.055455498011401</v>
      </c>
    </row>
    <row r="12" spans="1:12" ht="12.75">
      <c r="A12" s="2">
        <v>20480</v>
      </c>
      <c r="B12" s="2">
        <f t="shared" si="0"/>
        <v>128614.40000000001</v>
      </c>
      <c r="C12" s="2">
        <f>PRODUCT('User interface'!F6,B12,0.001)</f>
        <v>102.89152000000001</v>
      </c>
      <c r="D12" s="2">
        <f>PRODUCT(B12,'User interface'!F7,0.001)</f>
        <v>51.44576000000001</v>
      </c>
      <c r="E12" s="2">
        <f>PRODUCT('User interface'!F8,B12,0.000001)</f>
        <v>1.929216</v>
      </c>
      <c r="F12" s="2">
        <f>PRODUCT('User interface'!F9,B12,0.000001)</f>
        <v>0.3858432</v>
      </c>
      <c r="I12">
        <f>IMABS(I24)</f>
        <v>0.5195077808524933</v>
      </c>
      <c r="J12">
        <f t="shared" si="1"/>
        <v>2.591726380042463</v>
      </c>
      <c r="L12">
        <f>IMABS(L24)</f>
        <v>6.302206540868791</v>
      </c>
    </row>
    <row r="14" spans="2:27" ht="12.75">
      <c r="B14" t="str">
        <f>COMPLEX(0,B2,"j")</f>
        <v>125,6j</v>
      </c>
      <c r="C14" t="str">
        <f>COMPLEX(0,C2,"j")</f>
        <v>0,10048j</v>
      </c>
      <c r="D14" t="str">
        <f>COMPLEX(0,D2,"j")</f>
        <v>5,024E-002j</v>
      </c>
      <c r="E14" t="str">
        <f>COMPLEX(0,E2,"j")</f>
        <v>1,884E-003j</v>
      </c>
      <c r="F14" t="str">
        <f>COMPLEX(0,F2,"j")</f>
        <v>3,768E-004j</v>
      </c>
      <c r="G14" t="str">
        <f>IMSUM(A27,C14)</f>
        <v>5,6+0,22608j</v>
      </c>
      <c r="H14" t="str">
        <f>IMDIV(1,G14)</f>
        <v>0,178280857116235-7,19745288872116E-003j</v>
      </c>
      <c r="I14" t="str">
        <f>IMDIV(1,IMSUM(E14,H14))</f>
        <v>5,60414918360539+0,167025126253674j</v>
      </c>
      <c r="J14" t="str">
        <f>IMDIV(1,F14)</f>
        <v>-2653,92781316348j</v>
      </c>
      <c r="K14" t="str">
        <f>IMSUM(C27,J14)</f>
        <v>4,7-2653,92027716348j</v>
      </c>
      <c r="L14" t="str">
        <f>IMDIV(1,IMSUM(IMDIV(1,D14),IMDIV(1,K14)))</f>
        <v>1,68436595562999E-009+5,02409510826259E-002j</v>
      </c>
      <c r="M14" t="str">
        <f>IMSUM(L14,I14)</f>
        <v>5,60414918528976+0,2172660773363j</v>
      </c>
      <c r="N14">
        <f>IMABS(M14)</f>
        <v>5.608359175315449</v>
      </c>
      <c r="O14" t="str">
        <f>IMDIV(I14,M14)</f>
        <v>0,99965296081678-8,95150175021828E-003j</v>
      </c>
      <c r="P14" t="str">
        <f>IMDIV(A27,G14)</f>
        <v>0,999276799933741-1,79136605230393E-002j</v>
      </c>
      <c r="Q14" t="str">
        <f>IMPRODUCT(P14,O14)</f>
        <v>0,998769657565757-2,68524718044823E-002j</v>
      </c>
      <c r="R14">
        <f>IMABS(Q14)</f>
        <v>0.9991305640986217</v>
      </c>
      <c r="S14">
        <f>PRODUCT(LOG10(R14),20)</f>
        <v>-0.007555109104418667</v>
      </c>
      <c r="T14" t="str">
        <f>IMDIV(L14,M14)</f>
        <v>3,47039183219808E-004+8,9515017502183E-003j</v>
      </c>
      <c r="U14" t="str">
        <f>IMDIV(C27,K14)</f>
        <v>2,96743339293812E-007+1,77096450324788E-003j</v>
      </c>
      <c r="V14" t="str">
        <f>IMPRODUCT(T14,U14)</f>
        <v>-1,58526888688318E-005+6,17250373239471E-007j</v>
      </c>
      <c r="W14">
        <f>IMABS(V14)</f>
        <v>1.5864701144214722E-05</v>
      </c>
      <c r="X14">
        <f aca="true" t="shared" si="2" ref="X14:X24">PRODUCT(LOG10(W14),20)</f>
        <v>-95.99136209262772</v>
      </c>
      <c r="Y14" t="str">
        <f>IMSUM(Q14,V14)</f>
        <v>0,998753804876888-2,68518545541091E-002j</v>
      </c>
      <c r="Z14">
        <f>IMABS(Y14)</f>
        <v>0.9991147005469673</v>
      </c>
      <c r="AA14">
        <f aca="true" t="shared" si="3" ref="AA14:AA24">PRODUCT(LOG10(Z14),20)</f>
        <v>-0.007693019161185538</v>
      </c>
    </row>
    <row r="15" spans="2:27" ht="12.75">
      <c r="B15" t="str">
        <f>COMPLEX(0,B3,"j")</f>
        <v>251,2j</v>
      </c>
      <c r="C15" t="str">
        <f>COMPLEX(0,C3,"j")</f>
        <v>0,20096j</v>
      </c>
      <c r="D15" t="str">
        <f>COMPLEX(0,D3,"j")</f>
        <v>0,10048j</v>
      </c>
      <c r="E15" t="str">
        <f>COMPLEX(0,E3,"j")</f>
        <v>3,768E-003j</v>
      </c>
      <c r="F15" t="str">
        <f>COMPLEX(0,F3,"j")</f>
        <v>7,536E-004j</v>
      </c>
      <c r="G15" t="str">
        <f>IMSUM(A28,C15)</f>
        <v>5,6+0,45216j</v>
      </c>
      <c r="H15" t="str">
        <f>IMDIV(1,G15)</f>
        <v>0,177414789002891-1,43249769634905E-002j</v>
      </c>
      <c r="I15" t="str">
        <f>IMDIV(1,IMSUM(E15,H15))</f>
        <v>5,61662144348737+0,334214207985653j</v>
      </c>
      <c r="J15" t="str">
        <f>IMDIV(1,F15)</f>
        <v>-1326,96390658174j</v>
      </c>
      <c r="K15" t="str">
        <f>IMSUM(C28,J15)</f>
        <v>4,7-1326,94883458174j</v>
      </c>
      <c r="L15" t="str">
        <f>IMDIV(1,IMSUM(IMDIV(1,D15),IMDIV(1,K15)))</f>
        <v>2,69531222475992E-008+0,100487609086363j</v>
      </c>
      <c r="M15" t="str">
        <f>IMSUM(L15,I15)</f>
        <v>5,61662147044049+0,434701817072016j</v>
      </c>
      <c r="N15">
        <f>IMABS(M15)</f>
        <v>5.633418359395901</v>
      </c>
      <c r="O15" t="str">
        <f>IMDIV(I15,M15)</f>
        <v>0,998623546754458-1,77845815113436E-002j</v>
      </c>
      <c r="P15" t="str">
        <f>IMDIV(A28,G15)</f>
        <v>0,997121252629417-3,56532759980209E-002j</v>
      </c>
      <c r="Q15" t="str">
        <f>IMPRODUCT(P15,O15)</f>
        <v>0,995114683251903-5,33375851246401E-002j</v>
      </c>
      <c r="R15">
        <f>IMABS(Q15)</f>
        <v>0.99654309029287</v>
      </c>
      <c r="S15">
        <f aca="true" t="shared" si="4" ref="S15:S24">PRODUCT(LOG10(R15),20)</f>
        <v>-0.030078355289553306</v>
      </c>
      <c r="T15" t="str">
        <f>IMDIV(L15,M15)</f>
        <v>1,376453245542E-003+1,77845815113436E-002j</v>
      </c>
      <c r="U15" t="str">
        <f>IMDIV(C28,K15)</f>
        <v>1,18707917046235E-006+3,54195602591516E-003j</v>
      </c>
      <c r="V15" t="str">
        <f>IMPRODUCT(T15,U15)</f>
        <v>-6,29905716935059E-005+4,89644857370547E-006j</v>
      </c>
      <c r="W15">
        <f>IMABS(V15)</f>
        <v>6.318059299270345E-05</v>
      </c>
      <c r="X15">
        <f t="shared" si="2"/>
        <v>-83.9883260452713</v>
      </c>
      <c r="Y15" t="str">
        <f>IMSUM(Q15,V15)</f>
        <v>0,99505169268021-5,33326886760664E-002j</v>
      </c>
      <c r="Z15">
        <f>IMABS(Y15)</f>
        <v>0.9964799279399306</v>
      </c>
      <c r="AA15">
        <f t="shared" si="3"/>
        <v>-0.03062889707665499</v>
      </c>
    </row>
    <row r="16" spans="2:27" ht="12.75">
      <c r="B16" t="str">
        <f>COMPLEX(0,B4,"j")</f>
        <v>502,4j</v>
      </c>
      <c r="C16" t="str">
        <f>COMPLEX(0,C4,"j")</f>
        <v>0,40192j</v>
      </c>
      <c r="D16" t="str">
        <f>COMPLEX(0,D4,"j")</f>
        <v>0,20096j</v>
      </c>
      <c r="E16" t="str">
        <f>COMPLEX(0,E4,"j")</f>
        <v>7,536E-003j</v>
      </c>
      <c r="F16" t="str">
        <f>COMPLEX(0,F4,"j")</f>
        <v>1,5072E-003j</v>
      </c>
      <c r="G16" t="str">
        <f>IMSUM(A29,C16)</f>
        <v>5,6+0,90432j</v>
      </c>
      <c r="H16" t="str">
        <f>IMDIV(1,G16)</f>
        <v>0,174033057851029-2,81038526564005E-002j</v>
      </c>
      <c r="I16" t="str">
        <f>IMDIV(1,IMSUM(E16,H16))</f>
        <v>5,6668833475201+0,669732653968384j</v>
      </c>
      <c r="J16" t="str">
        <f>IMDIV(1,F16)</f>
        <v>-663,48195329087j</v>
      </c>
      <c r="K16" t="str">
        <f>IMSUM(C29,J16)</f>
        <v>4,7-663,45180929087j</v>
      </c>
      <c r="L16" t="str">
        <f>IMDIV(1,IMSUM(IMDIV(1,D16),IMDIV(1,K16)))</f>
        <v>4,31459131203953E-007+0,201020886305363j</v>
      </c>
      <c r="M16" t="str">
        <f>IMSUM(L16,I16)</f>
        <v>5,66688377897923+0,870753540273747j</v>
      </c>
      <c r="N16">
        <f>IMABS(M16)</f>
        <v>5.733391970932843</v>
      </c>
      <c r="O16" t="str">
        <f>IMDIV(I16,M16)</f>
        <v>0,994675004674182-3,4654694790448E-002j</v>
      </c>
      <c r="P16" t="str">
        <f>IMDIV(A29,G16)</f>
        <v>0,988704499540339-6,99473666114857E-002j</v>
      </c>
      <c r="Q16" t="str">
        <f>IMPRODUCT(P16,O16)</f>
        <v>0,981015648060355-0,103838149880739j</v>
      </c>
      <c r="R16">
        <f>IMABS(Q16)</f>
        <v>0.9864958505284922</v>
      </c>
      <c r="S16">
        <f t="shared" si="4"/>
        <v>-0.11809474338772499</v>
      </c>
      <c r="T16" t="str">
        <f>IMDIV(L16,M16)</f>
        <v>5,3249953258183E-003+3,4654694790448E-002j</v>
      </c>
      <c r="U16" t="str">
        <f>IMDIV(C29,K16)</f>
        <v>4,75000975212606E-006+7,08412820514836E-003j</v>
      </c>
      <c r="V16" t="str">
        <f>IMPRODUCT(T16,U16)</f>
        <v>-2,45473007026093E-004+3,78875597181242E-005j</v>
      </c>
      <c r="W16">
        <f>IMABS(V16)</f>
        <v>0.0002483796778317959</v>
      </c>
      <c r="X16">
        <f t="shared" si="2"/>
        <v>-72.09767881133915</v>
      </c>
      <c r="Y16" t="str">
        <f>IMSUM(Q16,V16)</f>
        <v>0,980770175053329-0,103800262321021j</v>
      </c>
      <c r="Z16">
        <f>IMABS(Y16)</f>
        <v>0.9862477532202799</v>
      </c>
      <c r="AA16">
        <f t="shared" si="3"/>
        <v>-0.12027946302985082</v>
      </c>
    </row>
    <row r="17" spans="2:27" ht="12.75">
      <c r="B17" t="str">
        <f>COMPLEX(0,B5,"j")</f>
        <v>1004,8j</v>
      </c>
      <c r="C17" t="str">
        <f>COMPLEX(0,C5,"j")</f>
        <v>0,80384j</v>
      </c>
      <c r="D17" t="str">
        <f>COMPLEX(0,D5,"j")</f>
        <v>0,40192j</v>
      </c>
      <c r="E17" t="str">
        <f>COMPLEX(0,E5,"j")</f>
        <v>1,5072E-002j</v>
      </c>
      <c r="F17" t="str">
        <f>COMPLEX(0,F5,"j")</f>
        <v>3,0144E-003j</v>
      </c>
      <c r="G17" t="str">
        <f>IMSUM(A30,C17)</f>
        <v>5,6+1,80864j</v>
      </c>
      <c r="H17" t="str">
        <f>IMDIV(1,G17)</f>
        <v>0,161703996755672-5,22257708378889E-002j</v>
      </c>
      <c r="I17" t="str">
        <f>IMDIV(1,IMSUM(E17,H17))</f>
        <v>5,87403948522232+1,34964330693951j</v>
      </c>
      <c r="J17" t="str">
        <f>IMDIV(1,F17)</f>
        <v>-331,740976645435j</v>
      </c>
      <c r="K17" t="str">
        <f>IMSUM(C30,J17)</f>
        <v>4,7-331,680688645435j</v>
      </c>
      <c r="L17" t="str">
        <f>IMDIV(1,IMSUM(IMDIV(1,D17),IMDIV(1,K17)))</f>
        <v>6,91675637950412E-006+0,402407526497111j</v>
      </c>
      <c r="M17" t="str">
        <f>IMSUM(L17,I17)</f>
        <v>5,8740464019787+1,75205083343662j</v>
      </c>
      <c r="N17">
        <f>IMABS(M17)</f>
        <v>6.12977187630542</v>
      </c>
      <c r="O17" t="str">
        <f>IMDIV(I17,M17)</f>
        <v>0,981234972748836-6,29089761255153E-002j</v>
      </c>
      <c r="P17" t="str">
        <f>IMDIV(A30,G17)</f>
        <v>0,958018836369671-0,129984140752079j</v>
      </c>
      <c r="Q17" t="str">
        <f>IMPRODUCT(P17,O17)</f>
        <v>0,931864417590798-0,187812968913621j</v>
      </c>
      <c r="R17">
        <f>IMABS(Q17)</f>
        <v>0.9506024426983057</v>
      </c>
      <c r="S17">
        <f t="shared" si="4"/>
        <v>-0.4400214812579401</v>
      </c>
      <c r="T17" t="str">
        <f>IMDIV(L17,M17)</f>
        <v>1,87650272511642E-002+6,29089761255154E-002j</v>
      </c>
      <c r="U17" t="str">
        <f>IMDIV(C30,K17)</f>
        <v>1,90271318244076E-005+1,41699855715887E-002j</v>
      </c>
      <c r="V17" t="str">
        <f>IMPRODUCT(T17,U17)</f>
        <v>-8,91062239374775E-004+2,67097142781144E-004j</v>
      </c>
      <c r="W17">
        <f>IMABS(V17)</f>
        <v>0.0009302326580600358</v>
      </c>
      <c r="X17">
        <f t="shared" si="2"/>
        <v>-60.628168352041705</v>
      </c>
      <c r="Y17" t="str">
        <f>IMSUM(Q17,V17)</f>
        <v>0,930973355351423-0,18754587177084j</v>
      </c>
      <c r="Z17">
        <f>IMABS(Y17)</f>
        <v>0.9496761776482399</v>
      </c>
      <c r="AA17">
        <f t="shared" si="3"/>
        <v>-0.4484891202152053</v>
      </c>
    </row>
    <row r="18" spans="2:27" ht="12.75">
      <c r="B18" t="str">
        <f>COMPLEX(0,B6,"j")</f>
        <v>2009,6j</v>
      </c>
      <c r="C18" t="str">
        <f>COMPLEX(0,C6,"j")</f>
        <v>1,60768j</v>
      </c>
      <c r="D18" t="str">
        <f>COMPLEX(0,D6,"j")</f>
        <v>0,80384j</v>
      </c>
      <c r="E18" t="str">
        <f>COMPLEX(0,E6,"j")</f>
        <v>3,0144E-002j</v>
      </c>
      <c r="F18" t="str">
        <f>COMPLEX(0,F6,"j")</f>
        <v>6,0288E-003j</v>
      </c>
      <c r="G18" t="str">
        <f>IMSUM(A31,C18)</f>
        <v>5,6+3,61728j</v>
      </c>
      <c r="H18" t="str">
        <f>IMDIV(1,G18)</f>
        <v>0,125999234118191-8,13883052841163E-002j</v>
      </c>
      <c r="I18" t="str">
        <f>IMDIV(1,IMSUM(E18,H18))</f>
        <v>6,81011202526687+2,769695086515j</v>
      </c>
      <c r="J18" t="str">
        <f>IMDIV(1,F18)</f>
        <v>-165,870488322718j</v>
      </c>
      <c r="K18" t="str">
        <f>IMSUM(C31,J18)</f>
        <v>4,7-165,749912322718j</v>
      </c>
      <c r="L18" t="str">
        <f>IMDIV(1,IMSUM(IMDIV(1,D18),IMDIV(1,K18)))</f>
        <v>1,11532300281172E-004+0,807754215929468j</v>
      </c>
      <c r="M18" t="str">
        <f>IMSUM(L18,I18)</f>
        <v>6,81022355756715+3,57744930244447j</v>
      </c>
      <c r="N18">
        <f>IMABS(M18)</f>
        <v>7.692677584274736</v>
      </c>
      <c r="O18" t="str">
        <f>IMDIV(I18,M18)</f>
        <v>0,951155935095868-9,295099414266E-002j</v>
      </c>
      <c r="P18" t="str">
        <f>IMDIV(A31,G18)</f>
        <v>0,869153649360832-0,202566448707134j</v>
      </c>
      <c r="Q18" t="str">
        <f>IMPRODUCT(P18,O18)</f>
        <v>0,807871899312512-0,273460975709893j</v>
      </c>
      <c r="R18">
        <f>IMABS(Q18)</f>
        <v>0.8528997074304883</v>
      </c>
      <c r="S18">
        <f t="shared" si="4"/>
        <v>-1.3820406913112468</v>
      </c>
      <c r="T18" t="str">
        <f>IMDIV(L18,M18)</f>
        <v>4,88440649041321E-002+9,29509941426598E-002j</v>
      </c>
      <c r="U18" t="str">
        <f>IMDIV(C31,K18)</f>
        <v>7,65422485464403E-005+2,83538023373524E-002j</v>
      </c>
      <c r="V18" t="str">
        <f>IMPRODUCT(T18,U18)</f>
        <v>-2,63177548042547E-003+1,39202963974088E-003j</v>
      </c>
      <c r="W18">
        <f>IMABS(V18)</f>
        <v>0.0029772451523658308</v>
      </c>
      <c r="X18">
        <f t="shared" si="2"/>
        <v>-50.52370806396052</v>
      </c>
      <c r="Y18" t="str">
        <f>IMSUM(Q18,V18)</f>
        <v>0,805240123832087-0,272068946070152j</v>
      </c>
      <c r="Z18">
        <f>IMABS(Y18)</f>
        <v>0.849960686411341</v>
      </c>
      <c r="AA18">
        <f t="shared" si="3"/>
        <v>-1.4120232285252097</v>
      </c>
    </row>
    <row r="19" spans="2:27" ht="12.75">
      <c r="B19" t="str">
        <f>COMPLEX(0,B7,"j")</f>
        <v>4019,2j</v>
      </c>
      <c r="C19" t="str">
        <f>COMPLEX(0,C7,"j")</f>
        <v>3,21536j</v>
      </c>
      <c r="D19" t="str">
        <f>COMPLEX(0,D7,"j")</f>
        <v>1,60768j</v>
      </c>
      <c r="E19" t="str">
        <f>COMPLEX(0,E7,"j")</f>
        <v>6,0288E-002j</v>
      </c>
      <c r="F19" t="str">
        <f>COMPLEX(0,F7,"j")</f>
        <v>1,20576E-002j</v>
      </c>
      <c r="G19" t="str">
        <f>IMSUM(A32,C19)</f>
        <v>5,6+7,23456j</v>
      </c>
      <c r="H19" t="str">
        <f>IMDIV(1,G19)</f>
        <v>6,69065278485113E-002-8,6435587519951E-002j</v>
      </c>
      <c r="I19" t="str">
        <f>IMDIV(1,IMSUM(E19,H19))</f>
        <v>12,9659295640109+5,06718535477013j</v>
      </c>
      <c r="J19" t="str">
        <f>IMDIV(1,F19)</f>
        <v>-82,9352441613588j</v>
      </c>
      <c r="K19" t="str">
        <f>IMSUM(C32,J19)</f>
        <v>4,7-82,6940921613588j</v>
      </c>
      <c r="L19" t="str">
        <f>IMDIV(1,IMSUM(IMDIV(1,D19),IMDIV(1,K19)))</f>
        <v>1,8413835391361E-003+1,63944833714926j</v>
      </c>
      <c r="M19" t="str">
        <f>IMSUM(L19,I19)</f>
        <v>12,96777094755+6,70663369191939j</v>
      </c>
      <c r="N19">
        <f>IMABS(M19)</f>
        <v>14.599384193373027</v>
      </c>
      <c r="O19" t="str">
        <f>IMDIV(I19,M19)</f>
        <v>0,948301802925783-9,96877159589298E-002j</v>
      </c>
      <c r="P19" t="str">
        <f>IMDIV(A32,G19)</f>
        <v>0,72207846931185-0,215128573382989j</v>
      </c>
      <c r="Q19" t="str">
        <f>IMPRODUCT(P19,O19)</f>
        <v>0,663302638184264-0,275989167348759j</v>
      </c>
      <c r="R19">
        <f>IMABS(Q19)</f>
        <v>0.71842912685669</v>
      </c>
      <c r="S19">
        <f t="shared" si="4"/>
        <v>-2.87232137267504</v>
      </c>
      <c r="T19" t="str">
        <f>IMDIV(L19,M19)</f>
        <v>5,16981970742195E-002+9,96877159589287E-002j</v>
      </c>
      <c r="U19" t="str">
        <f>IMDIV(C32,K19)</f>
        <v>3,13123635037557E-004+5,68181861135522E-002j</v>
      </c>
      <c r="V19" t="str">
        <f>IMPRODUCT(T19,U19)</f>
        <v>-5,64788727119657E-003+2,96861236308775E-003j</v>
      </c>
      <c r="W19">
        <f>IMABS(V19)</f>
        <v>0.006380539945053371</v>
      </c>
      <c r="X19">
        <f t="shared" si="2"/>
        <v>-43.90285136214415</v>
      </c>
      <c r="Y19" t="str">
        <f>IMSUM(Q19,V19)</f>
        <v>0,657654750913067-0,273020554985671j</v>
      </c>
      <c r="Z19">
        <f>IMABS(Y19)</f>
        <v>0.7120744306905087</v>
      </c>
      <c r="AA19">
        <f t="shared" si="3"/>
        <v>-2.9494921736473882</v>
      </c>
    </row>
    <row r="20" spans="2:27" ht="12.75">
      <c r="B20" t="str">
        <f>COMPLEX(0,B8,"j")</f>
        <v>8038,4j</v>
      </c>
      <c r="C20" t="str">
        <f>COMPLEX(0,C8,"j")</f>
        <v>6,43072j</v>
      </c>
      <c r="D20" t="str">
        <f>COMPLEX(0,D8,"j")</f>
        <v>3,21536j</v>
      </c>
      <c r="E20" t="str">
        <f>COMPLEX(0,E8,"j")</f>
        <v>0,120576j</v>
      </c>
      <c r="F20" t="str">
        <f>COMPLEX(0,F8,"j")</f>
        <v>2,41152E-002j</v>
      </c>
      <c r="G20" t="str">
        <f>IMSUM(A33,C20)</f>
        <v>5,6+14,46912j</v>
      </c>
      <c r="H20" t="str">
        <f>IMDIV(1,G20)</f>
        <v>2,32639840198246E-002-6,01088172251652E-002j</v>
      </c>
      <c r="I20" t="str">
        <f>IMDIV(1,IMSUM(E20,H20))</f>
        <v>5,54235187886567-14,4055465210187j</v>
      </c>
      <c r="J20" t="str">
        <f>IMDIV(1,F20)</f>
        <v>-41,4676220806794j</v>
      </c>
      <c r="K20" t="str">
        <f>IMSUM(C33,J20)</f>
        <v>4,7-40,9853180806794j</v>
      </c>
      <c r="L20" t="str">
        <f>IMDIV(1,IMSUM(IMDIV(1,D20),IMDIV(1,K20)))</f>
        <v>3,35421331512614E-002+3,48490999214036j</v>
      </c>
      <c r="M20" t="str">
        <f>IMSUM(L20,I20)</f>
        <v>5,57589401201693-10,9206365288783j</v>
      </c>
      <c r="N20">
        <f>IMABS(M20)</f>
        <v>12.26176562445708</v>
      </c>
      <c r="O20" t="str">
        <f>IMDIV(I20,M20)</f>
        <v>1,25188016121249-0,131677234380913j</v>
      </c>
      <c r="P20" t="str">
        <f>IMDIV(A33,G20)</f>
        <v>0,613457026893786-0,149604167315967j</v>
      </c>
      <c r="Q20" t="str">
        <f>IMPRODUCT(P20,O20)</f>
        <v>0,748275218720702-0,268064813810484j</v>
      </c>
      <c r="R20">
        <f>IMABS(Q20)</f>
        <v>0.7948424670051065</v>
      </c>
      <c r="S20">
        <f t="shared" si="4"/>
        <v>-1.9943787473672776</v>
      </c>
      <c r="T20" t="str">
        <f>IMDIV(L20,M20)</f>
        <v>-0,251880161212491+0,131677234380911j</v>
      </c>
      <c r="U20" t="str">
        <f>IMDIV(C33,K20)</f>
        <v>1,3647310933212E-003+0,114518710203056j</v>
      </c>
      <c r="V20" t="str">
        <f>IMPRODUCT(T20,U20)</f>
        <v>-1,54232557322049E-002-2,86652871717501E-002j</v>
      </c>
      <c r="W20">
        <f>IMABS(V20)</f>
        <v>0.0325511214249201</v>
      </c>
      <c r="X20">
        <f t="shared" si="2"/>
        <v>-29.748680897513196</v>
      </c>
      <c r="Y20" t="str">
        <f>IMSUM(Q20,V20)</f>
        <v>0,732851962988497-0,296730100982234j</v>
      </c>
      <c r="Z20">
        <f>IMABS(Y20)</f>
        <v>0.7906457819308341</v>
      </c>
      <c r="AA20">
        <f t="shared" si="3"/>
        <v>-2.04036083339832</v>
      </c>
    </row>
    <row r="21" spans="2:27" ht="12.75">
      <c r="B21" t="str">
        <f>COMPLEX(0,B9,"j")</f>
        <v>16076,8j</v>
      </c>
      <c r="C21" t="str">
        <f>COMPLEX(0,C9,"j")</f>
        <v>12,86144j</v>
      </c>
      <c r="D21" t="str">
        <f>COMPLEX(0,D9,"j")</f>
        <v>6,43072j</v>
      </c>
      <c r="E21" t="str">
        <f>COMPLEX(0,E9,"j")</f>
        <v>0,241152j</v>
      </c>
      <c r="F21" t="str">
        <f>COMPLEX(0,F9,"j")</f>
        <v>4,82304E-002j</v>
      </c>
      <c r="G21" t="str">
        <f>IMSUM(A34,C21)</f>
        <v>5,6+28,93824j</v>
      </c>
      <c r="H21" t="str">
        <f>IMDIV(1,G21)</f>
        <v>6,44580770856967E-003-3,33089875829356E-002j</v>
      </c>
      <c r="I21" t="str">
        <f>IMDIV(1,IMSUM(E21,H21))</f>
        <v>0,149069565660343-4,80670056994676j</v>
      </c>
      <c r="J21" t="str">
        <f>IMDIV(1,F21)</f>
        <v>-20,7338110403397j</v>
      </c>
      <c r="K21" t="str">
        <f>IMSUM(C34,J21)</f>
        <v>4,7-19,7692030403397j</v>
      </c>
      <c r="L21" t="str">
        <f>IMDIV(1,IMSUM(IMDIV(1,D21),IMDIV(1,K21)))</f>
        <v>0,971797827655232+9,18865805166347j</v>
      </c>
      <c r="M21" t="str">
        <f>IMSUM(L21,I21)</f>
        <v>1,12086739331558+4,38195748171671j</v>
      </c>
      <c r="N21">
        <f>IMABS(M21)</f>
        <v>4.523040469083945</v>
      </c>
      <c r="O21" t="str">
        <f>IMDIV(I21,M21)</f>
        <v>-1,02139884003591-0,295284065723073j</v>
      </c>
      <c r="P21" t="str">
        <f>IMDIV(A34,G21)</f>
        <v>0,571598454741329-8,29023690953064E-002j</v>
      </c>
      <c r="Q21" t="str">
        <f>IMPRODUCT(P21,O21)</f>
        <v>-0,608309747243649-8,41075320468707E-002j</v>
      </c>
      <c r="R21">
        <f>IMABS(Q21)</f>
        <v>0.614096755844425</v>
      </c>
      <c r="S21">
        <f t="shared" si="4"/>
        <v>-4.235263938127234</v>
      </c>
      <c r="T21" t="str">
        <f>IMDIV(L21,M21)</f>
        <v>2,02139884003591+0,295284065723074j</v>
      </c>
      <c r="U21" t="str">
        <f>IMDIV(C34,K21)</f>
        <v>7,31505275762682E-003+0,2360044177056j</v>
      </c>
      <c r="V21" t="str">
        <f>IMPRODUCT(T21,U21)</f>
        <v>-5,49017048296479E-002+0,479219074712701j</v>
      </c>
      <c r="W21">
        <f>IMABS(V21)</f>
        <v>0.48235372784057456</v>
      </c>
      <c r="X21">
        <f t="shared" si="2"/>
        <v>-6.332687214180864</v>
      </c>
      <c r="Y21" t="str">
        <f>IMSUM(Q21,V21)</f>
        <v>-0,663211452073297+0,39511154266583j</v>
      </c>
      <c r="Z21">
        <f>IMABS(Y21)</f>
        <v>0.7719861147125271</v>
      </c>
      <c r="AA21">
        <f t="shared" si="3"/>
        <v>-2.2478102201754497</v>
      </c>
    </row>
    <row r="22" spans="2:27" ht="12.75">
      <c r="B22" t="str">
        <f>COMPLEX(0,B10,"j")</f>
        <v>32153,6j</v>
      </c>
      <c r="C22" t="str">
        <f>COMPLEX(0,C10,"j")</f>
        <v>25,72288j</v>
      </c>
      <c r="D22" t="str">
        <f>COMPLEX(0,D10,"j")</f>
        <v>12,86144j</v>
      </c>
      <c r="E22" t="str">
        <f>COMPLEX(0,E10,"j")</f>
        <v>0,482304j</v>
      </c>
      <c r="F22" t="str">
        <f>COMPLEX(0,F10,"j")</f>
        <v>9,64608E-002j</v>
      </c>
      <c r="G22" t="str">
        <f>IMSUM(A35,C22)</f>
        <v>5,6+57,87648j</v>
      </c>
      <c r="H22" t="str">
        <f>IMDIV(1,G22)</f>
        <v>1,65629170609903E-003-1,7117916750394E-002j</v>
      </c>
      <c r="I22" t="str">
        <f>IMDIV(1,IMSUM(E22,H22))</f>
        <v>7,65381382844504E-003-2,14965012724826j</v>
      </c>
      <c r="J22" t="str">
        <f>IMDIV(1,F22)</f>
        <v>-10,3669055201699j</v>
      </c>
      <c r="K22" t="str">
        <f>IMSUM(C35,J22)</f>
        <v>4,7-8,4376895201699j</v>
      </c>
      <c r="L22" t="str">
        <f>IMDIV(1,IMSUM(IMDIV(1,D22),IMDIV(1,K22)))</f>
        <v>18,662176164711-4,70383888581152j</v>
      </c>
      <c r="M22" t="str">
        <f>IMSUM(L22,I22)</f>
        <v>18,6698299785394-6,85348901305978j</v>
      </c>
      <c r="N22">
        <f>IMABS(M22)</f>
        <v>19.8880080219136</v>
      </c>
      <c r="O22" t="str">
        <f>IMDIV(I22,M22)</f>
        <v>3,7608755985683E-002-0,101334555991149j</v>
      </c>
      <c r="P22" t="str">
        <f>IMDIV(A35,G22)</f>
        <v>0,559677881579624-4,26045928009807E-002j</v>
      </c>
      <c r="Q22" t="str">
        <f>IMPRODUCT(P22,O22)</f>
        <v>1,6731471384241E-002-5,83170153624595E-002j</v>
      </c>
      <c r="R22">
        <f>IMABS(Q22)</f>
        <v>0.060669732284451466</v>
      </c>
      <c r="S22">
        <f t="shared" si="4"/>
        <v>-24.340558429004968</v>
      </c>
      <c r="T22" t="str">
        <f>IMDIV(L22,M22)</f>
        <v>0,962391244014319+0,10133455599115j</v>
      </c>
      <c r="U22" t="str">
        <f>IMDIV(C35,K22)</f>
        <v>6,23026104856323E-002+0,522320443313584j</v>
      </c>
      <c r="V22" t="str">
        <f>IMPRODUCT(T22,U22)</f>
        <v>7,03037660232456E-003+0,508990028585322j</v>
      </c>
      <c r="W22">
        <f>IMABS(V22)</f>
        <v>0.5090385794755221</v>
      </c>
      <c r="X22">
        <f t="shared" si="2"/>
        <v>-5.8649860342706415</v>
      </c>
      <c r="Y22" t="str">
        <f>IMSUM(Q22,V22)</f>
        <v>2,37618479865656E-002+0,450673013222863j</v>
      </c>
      <c r="Z22">
        <f>IMABS(Y22)</f>
        <v>0.45129900317540206</v>
      </c>
      <c r="AA22">
        <f t="shared" si="3"/>
        <v>-6.910712514879619</v>
      </c>
    </row>
    <row r="23" spans="2:27" ht="12.75">
      <c r="B23" t="str">
        <f>COMPLEX(0,B11,"j")</f>
        <v>64307,2j</v>
      </c>
      <c r="C23" t="str">
        <f>COMPLEX(0,C11,"j")</f>
        <v>51,44576j</v>
      </c>
      <c r="D23" t="str">
        <f>COMPLEX(0,D11,"j")</f>
        <v>25,72288j</v>
      </c>
      <c r="E23" t="str">
        <f>COMPLEX(0,E11,"j")</f>
        <v>0,964608j</v>
      </c>
      <c r="F23" t="str">
        <f>COMPLEX(0,F11,"j")</f>
        <v>0,1929216j</v>
      </c>
      <c r="G23" t="str">
        <f>IMSUM(A36,C23)</f>
        <v>5,6+115,75296j</v>
      </c>
      <c r="H23" t="str">
        <f>IMDIV(1,G23)</f>
        <v>4,16973571974237E-004-8,61891521389124E-003j</v>
      </c>
      <c r="I23" t="str">
        <f>IMDIV(1,IMSUM(E23,H23))</f>
        <v>4,56249687585838E-004-1,04603684881996j</v>
      </c>
      <c r="J23" t="str">
        <f>IMDIV(1,F23)</f>
        <v>-5,18345276008493j</v>
      </c>
      <c r="K23" t="str">
        <f>IMSUM(C36,J23)</f>
        <v>4,7-1,32502076008493j</v>
      </c>
      <c r="L23" t="str">
        <f>IMDIV(1,IMSUM(IMDIV(1,D23),IMDIV(1,K23)))</f>
        <v>5,03742658210326-0,426572059906854j</v>
      </c>
      <c r="M23" t="str">
        <f>IMSUM(L23,I23)</f>
        <v>5,03788283179085-1,47260890872681j</v>
      </c>
      <c r="N23">
        <f>IMABS(M23)</f>
        <v>5.248698926868883</v>
      </c>
      <c r="O23" t="str">
        <f>IMDIV(I23,M23)</f>
        <v>5,59987894627211E-002-0,191265371734879j</v>
      </c>
      <c r="P23" t="str">
        <f>IMDIV(A36,G23)</f>
        <v>0,556593356445802-2,14515223101293E-002j</v>
      </c>
      <c r="Q23" t="str">
        <f>IMPRODUCT(P23,O23)</f>
        <v>2,70656207950318E-002-0,10765829450727j</v>
      </c>
      <c r="R23">
        <f>IMABS(Q23)</f>
        <v>0.11100836096994919</v>
      </c>
      <c r="S23">
        <f t="shared" si="4"/>
        <v>-19.09288619248961</v>
      </c>
      <c r="T23" t="str">
        <f>IMDIV(L23,M23)</f>
        <v>0,944001210537278+0,191265371734878j</v>
      </c>
      <c r="U23" t="str">
        <f>IMDIV(C36,K23)</f>
        <v>0,711973719692173+1,02166211898447j</v>
      </c>
      <c r="V23" t="str">
        <f>IMPRODUCT(T23,U23)</f>
        <v>0,476695468285132+1,10062619524381j</v>
      </c>
      <c r="W23">
        <f>IMABS(V23)</f>
        <v>1.1994234411334666</v>
      </c>
      <c r="X23">
        <f t="shared" si="2"/>
        <v>1.5794506458369906</v>
      </c>
      <c r="Y23" t="str">
        <f>IMSUM(Q23,V23)</f>
        <v>0,503761089080164+0,99296790073654j</v>
      </c>
      <c r="Z23">
        <f>IMABS(Y23)</f>
        <v>1.1134453227547207</v>
      </c>
      <c r="AA23">
        <f t="shared" si="3"/>
        <v>0.9333779054623642</v>
      </c>
    </row>
    <row r="24" spans="2:27" ht="12.75">
      <c r="B24" t="str">
        <f>COMPLEX(0,B12,"j")</f>
        <v>128614,4j</v>
      </c>
      <c r="C24" t="str">
        <f>COMPLEX(0,C12,"j")</f>
        <v>102,89152j</v>
      </c>
      <c r="D24" t="str">
        <f>COMPLEX(0,D12,"j")</f>
        <v>51,44576j</v>
      </c>
      <c r="E24" t="str">
        <f>COMPLEX(0,E12,"j")</f>
        <v>1,929216j</v>
      </c>
      <c r="F24" t="str">
        <f>COMPLEX(0,F12,"j")</f>
        <v>0,3858432j</v>
      </c>
      <c r="G24" t="str">
        <f>IMSUM(A37,C24)</f>
        <v>5,6+231,50592j</v>
      </c>
      <c r="H24" t="str">
        <f>IMDIV(1,G24)</f>
        <v>1,04426273578027E-004-4,31701795300942E-003j</v>
      </c>
      <c r="I24" t="str">
        <f>IMDIV(1,IMSUM(E24,H24))</f>
        <v>2,81834330400514E-005-0,519507780088014j</v>
      </c>
      <c r="J24" t="str">
        <f>IMDIV(1,F24)</f>
        <v>-2,59172638004246j</v>
      </c>
      <c r="K24" t="str">
        <f>IMSUM(C37,J24)</f>
        <v>4,7+5,12513761995754j</v>
      </c>
      <c r="L24" t="str">
        <f>IMDIV(1,IMSUM(IMDIV(1,D24),IMDIV(1,K24)))</f>
        <v>3,86032129196486+4,98153859832202j</v>
      </c>
      <c r="M24" t="str">
        <f>IMSUM(L24,I24)</f>
        <v>3,8603494753979+4,46203081823401j</v>
      </c>
      <c r="N24">
        <f>IMABS(M24)</f>
        <v>5.900170937784337</v>
      </c>
      <c r="O24" t="str">
        <f>IMDIV(I24,M24)</f>
        <v>-6,65847922811701E-002-5,76125001948947E-002j</v>
      </c>
      <c r="P24" t="str">
        <f>IMDIV(A37,G24)</f>
        <v>0,555815460947572-1,0744578016379E-002j</v>
      </c>
      <c r="Q24" t="str">
        <f>IMPRODUCT(P24,O24)</f>
        <v>-3,76278790169196E-002-3,13064928567981E-002j</v>
      </c>
      <c r="R24">
        <f>IMABS(Q24)</f>
        <v>0.0489484808171274</v>
      </c>
      <c r="S24">
        <f t="shared" si="4"/>
        <v>-26.205215651466894</v>
      </c>
      <c r="T24" t="str">
        <f>IMDIV(L24,M24)</f>
        <v>1,06658479228117+5,76125001948942E-002j</v>
      </c>
      <c r="U24" t="str">
        <f>IMDIV(C37,K24)</f>
        <v>1,27468504220171+0,251899518428688j</v>
      </c>
      <c r="V24" t="str">
        <f>IMPRODUCT(T24,U24)</f>
        <v>1,34504711990606+0,342109987781264j</v>
      </c>
      <c r="W24">
        <f>IMABS(V24)</f>
        <v>1.3878728322534755</v>
      </c>
      <c r="X24">
        <f t="shared" si="2"/>
        <v>2.8469934898012728</v>
      </c>
      <c r="Y24" t="str">
        <f>IMSUM(Q24,V24)</f>
        <v>1,30741924088914+0,310803494924466j</v>
      </c>
      <c r="Z24">
        <f>IMABS(Y24)</f>
        <v>1.3438541155588273</v>
      </c>
      <c r="AA24">
        <f t="shared" si="3"/>
        <v>2.567042513543969</v>
      </c>
    </row>
    <row r="25" spans="10:27" ht="12.75">
      <c r="J25" t="s">
        <v>41</v>
      </c>
      <c r="K25" t="s">
        <v>41</v>
      </c>
      <c r="P25" t="s">
        <v>41</v>
      </c>
      <c r="S25" t="s">
        <v>41</v>
      </c>
      <c r="T25" t="s">
        <v>41</v>
      </c>
      <c r="U25" t="s">
        <v>41</v>
      </c>
      <c r="V25" t="s">
        <v>41</v>
      </c>
      <c r="W25" t="s">
        <v>41</v>
      </c>
      <c r="X25" t="s">
        <v>41</v>
      </c>
      <c r="Y25" t="s">
        <v>41</v>
      </c>
      <c r="Z25" t="s">
        <v>41</v>
      </c>
      <c r="AA25" t="s">
        <v>41</v>
      </c>
    </row>
    <row r="26" spans="1:4" ht="12.75">
      <c r="A26" t="s">
        <v>33</v>
      </c>
      <c r="B26" t="s">
        <v>39</v>
      </c>
      <c r="C26" t="s">
        <v>34</v>
      </c>
      <c r="D26" t="s">
        <v>40</v>
      </c>
    </row>
    <row r="27" spans="1:4" ht="12.75">
      <c r="A27" t="str">
        <f>IMSUM('User interface'!F3,IMPRODUCT(B14,0.001,'User interface'!J3))</f>
        <v>5,6+0,1256j</v>
      </c>
      <c r="B27">
        <f>IMABS(A27)</f>
        <v>5.601408337195209</v>
      </c>
      <c r="C27" t="str">
        <f>IMSUM('User interface'!F4,IMPRODUCT(B14,0.001,'User interface'!J4))</f>
        <v>4,7+7,536E-003j</v>
      </c>
      <c r="D27">
        <f>IMABS(C27)</f>
        <v>4.700006041623351</v>
      </c>
    </row>
    <row r="28" spans="1:4" ht="12.75">
      <c r="A28" t="str">
        <f>IMSUM('User interface'!F3,IMPRODUCT(B15,0.001,'User interface'!J3))</f>
        <v>5,6+0,2512j</v>
      </c>
      <c r="B28">
        <f>IMABS(A28)</f>
        <v>5.605631225829969</v>
      </c>
      <c r="C28" t="str">
        <f>IMSUM('User interface'!F4,IMPRODUCT(B15,0.001,'User interface'!J4))</f>
        <v>4,7+1,5072E-002j</v>
      </c>
      <c r="D28">
        <f>IMABS(C28)</f>
        <v>4.7000241664468065</v>
      </c>
    </row>
    <row r="29" spans="1:4" ht="12.75">
      <c r="A29" t="str">
        <f>IMSUM('User interface'!F3,IMPRODUCT(B16,0.001,'User interface'!J3))</f>
        <v>5,6+0,5024j</v>
      </c>
      <c r="B29">
        <f>IMABS(A29)</f>
        <v>5.622491063576714</v>
      </c>
      <c r="C29" t="str">
        <f>IMSUM('User interface'!F4,IMPRODUCT(B16,0.001,'User interface'!J4))</f>
        <v>4,7+3,0144E-002j</v>
      </c>
      <c r="D29">
        <f>IMABS(C29)</f>
        <v>4.700096665041689</v>
      </c>
    </row>
    <row r="30" spans="1:4" ht="12.75">
      <c r="A30" t="str">
        <f>IMSUM('User interface'!F3,IMPRODUCT(B17,0.001,'User interface'!J3))</f>
        <v>5,6+1,0048j</v>
      </c>
      <c r="B30">
        <f>IMABS(A30)</f>
        <v>5.689430818632036</v>
      </c>
      <c r="C30" t="str">
        <f>IMSUM('User interface'!F4,IMPRODUCT(B17,0.001,'User interface'!J4))</f>
        <v>4,7+6,0288E-002j</v>
      </c>
      <c r="D30">
        <f>IMABS(C30)</f>
        <v>4.700386648239057</v>
      </c>
    </row>
    <row r="31" spans="1:4" ht="12.75">
      <c r="A31" t="str">
        <f>IMSUM('User interface'!F3,IMPRODUCT(B18,0.001,'User interface'!J3))</f>
        <v>5,6+2,0096j</v>
      </c>
      <c r="B31">
        <f>IMABS(A31)</f>
        <v>5.94966319719024</v>
      </c>
      <c r="C31" t="str">
        <f>IMSUM('User interface'!F4,IMPRODUCT(B18,0.001,'User interface'!J4))</f>
        <v>4,7+0,120576j</v>
      </c>
      <c r="D31">
        <f>IMABS(C31)</f>
        <v>4.7015464021719495</v>
      </c>
    </row>
    <row r="32" spans="1:4" ht="12.75">
      <c r="A32" t="str">
        <f>IMSUM('User interface'!F3,IMPRODUCT(B19,0.001,'User interface'!J3))</f>
        <v>5,6+4,0192j</v>
      </c>
      <c r="B32">
        <f>IMABS(A32)</f>
        <v>6.8930376932089965</v>
      </c>
      <c r="C32" t="str">
        <f>IMSUM('User interface'!F4,IMPRODUCT(B19,0.001,'User interface'!J4))</f>
        <v>4,7+0,241152j</v>
      </c>
      <c r="D32">
        <f>IMABS(C32)</f>
        <v>4.706182559899691</v>
      </c>
    </row>
    <row r="33" spans="1:4" ht="12.75">
      <c r="A33" t="str">
        <f>IMSUM('User interface'!F3,IMPRODUCT(B20,0.001,'User interface'!J3))</f>
        <v>5,6+8,0384j</v>
      </c>
      <c r="B33">
        <f>IMABS(A33)</f>
        <v>9.796727747569593</v>
      </c>
      <c r="C33" t="str">
        <f>IMSUM('User interface'!F4,IMPRODUCT(B20,0.001,'User interface'!J4))</f>
        <v>4,7+0,482304j</v>
      </c>
      <c r="D33">
        <f>IMABS(C33)</f>
        <v>4.72468169810581</v>
      </c>
    </row>
    <row r="34" spans="1:4" ht="12.75">
      <c r="A34" t="str">
        <f>IMSUM('User interface'!F3,IMPRODUCT(B21,0.001,'User interface'!J3))</f>
        <v>5,6+16,0768j</v>
      </c>
      <c r="B34">
        <f>IMABS(A34)</f>
        <v>17.02420330705669</v>
      </c>
      <c r="C34" t="str">
        <f>IMSUM('User interface'!F4,IMPRODUCT(B21,0.001,'User interface'!J4))</f>
        <v>4,7+0,964608j</v>
      </c>
      <c r="D34">
        <f>IMABS(C34)</f>
        <v>4.797965047149051</v>
      </c>
    </row>
    <row r="35" spans="1:4" ht="12.75">
      <c r="A35" t="str">
        <f>IMSUM('User interface'!F3,IMPRODUCT(B22,0.001,'User interface'!J3))</f>
        <v>5,6+32,1536j</v>
      </c>
      <c r="B35">
        <f>IMABS(A35)</f>
        <v>32.6376162266793</v>
      </c>
      <c r="C35" t="str">
        <f>IMSUM('User interface'!F4,IMPRODUCT(B22,0.001,'User interface'!J4))</f>
        <v>4,7+1,929216j</v>
      </c>
      <c r="D35">
        <f>IMABS(C35)</f>
        <v>5.080538787831071</v>
      </c>
    </row>
    <row r="36" spans="1:4" ht="12.75">
      <c r="A36" t="str">
        <f>IMSUM('User interface'!F3,IMPRODUCT(B23,0.001,'User interface'!J3))</f>
        <v>5,6+64,3072j</v>
      </c>
      <c r="B36">
        <f>IMABS(A36)</f>
        <v>64.55056910546955</v>
      </c>
      <c r="C36" t="str">
        <f>IMSUM('User interface'!F4,IMPRODUCT(B23,0.001,'User interface'!J4))</f>
        <v>4,7+3,858432j</v>
      </c>
      <c r="D36">
        <f>IMABS(C36)</f>
        <v>6.080912554758866</v>
      </c>
    </row>
    <row r="37" spans="1:4" ht="12.75">
      <c r="A37" t="str">
        <f>IMSUM('User interface'!F3,IMPRODUCT(B24,0.001,'User interface'!J3))</f>
        <v>5,6+128,6144j</v>
      </c>
      <c r="B37">
        <f>IMABS(A37)</f>
        <v>128.73625708152306</v>
      </c>
      <c r="C37" t="str">
        <f>IMSUM('User interface'!F4,IMPRODUCT(B24,0.001,'User interface'!J4))</f>
        <v>4,7+7,716864j</v>
      </c>
      <c r="D37">
        <f>IMABS(C37)</f>
        <v>9.03548504478293</v>
      </c>
    </row>
  </sheetData>
  <printOptions/>
  <pageMargins left="0.75" right="0.75" top="1" bottom="1" header="0.5" footer="0.5"/>
  <pageSetup horizontalDpi="300" verticalDpi="300" orientation="portrait" paperSize="9" r:id="rId1"/>
  <ignoredErrors>
    <ignoredError sqref="C33 C27:C32 C34:C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2003-11-10T23:53:13Z</dcterms:created>
  <dcterms:modified xsi:type="dcterms:W3CDTF">2003-11-14T13:56:15Z</dcterms:modified>
  <cp:category/>
  <cp:version/>
  <cp:contentType/>
  <cp:contentStatus/>
</cp:coreProperties>
</file>